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I ROK" sheetId="1" r:id="rId1"/>
    <sheet name="II ROK" sheetId="2" r:id="rId2"/>
    <sheet name="III ROK" sheetId="3" r:id="rId3"/>
    <sheet name="rozliczenie " sheetId="4" r:id="rId4"/>
  </sheets>
  <externalReferences>
    <externalReference r:id="rId7"/>
    <externalReference r:id="rId8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ROK'!$A$1:$AO$38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<sst xmlns="http://schemas.openxmlformats.org/spreadsheetml/2006/main" count="416" uniqueCount="155">
  <si>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</si>
  <si>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</si>
  <si>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</si>
  <si>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</si>
  <si>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</si>
  <si>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</si>
  <si>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</si>
  <si>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</si>
  <si>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</si>
  <si>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</si>
  <si>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</si>
  <si>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</si>
  <si>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</si>
  <si>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</si>
  <si>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</si>
  <si>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</si>
  <si>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</si>
  <si>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</si>
  <si>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</si>
  <si>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</si>
  <si>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</si>
  <si>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</si>
  <si>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</si>
  <si>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</si>
  <si>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</si>
  <si>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</si>
  <si>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</si>
  <si>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</si>
  <si>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</si>
  <si>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</si>
  <si>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</si>
  <si>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</si>
  <si>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</si>
  <si>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</si>
  <si>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</si>
  <si>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</si>
  <si>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</si>
  <si>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</si>
  <si>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</si>
  <si>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</si>
  <si>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</si>
  <si>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</si>
  <si>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</si>
  <si>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</si>
  <si>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</si>
  <si>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</si>
  <si>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</si>
  <si>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</si>
  <si>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</si>
  <si>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</si>
  <si>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</si>
  <si>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</si>
  <si>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</si>
  <si>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</si>
  <si>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</si>
  <si>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</si>
  <si>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</si>
  <si>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</si>
  <si>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</si>
  <si>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</si>
  <si>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</si>
  <si>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</si>
  <si>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</si>
  <si>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</si>
  <si>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</si>
  <si>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</si>
  <si>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</si>
  <si>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</si>
  <si>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</si>
  <si>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</si>
  <si>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</si>
  <si>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</si>
  <si>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</si>
  <si>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</si>
  <si>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</si>
  <si>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</si>
  <si>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</si>
  <si>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</si>
  <si>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</si>
  <si>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</si>
  <si>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</si>
  <si>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</si>
  <si>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</si>
  <si>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Grupy zajęć, w ramach których osiąga się szczegółowe efekty uczenia się</t>
  </si>
  <si>
    <t>Liczba godzin</t>
  </si>
  <si>
    <t>Liczba punktów ECTS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</si>
  <si>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</si>
  <si>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</si>
  <si>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</si>
  <si>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</si>
  <si>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E. Zajęcia praktyczne</t>
  </si>
  <si>
    <t>F. Praktyki zawodowe</t>
  </si>
  <si>
    <t>Razem</t>
  </si>
  <si>
    <t>SUMA</t>
  </si>
  <si>
    <t>Wychowanie fizyczne (dodatkowe)</t>
  </si>
  <si>
    <t xml:space="preserve">1 za egzamin z ang. </t>
  </si>
  <si>
    <t>systemy informacji w ochronie zdrowia,</t>
  </si>
  <si>
    <t>Zajęcia fakultatyywne do wyboru: język migowy lub współpraca w zespołach opieki zdrowotnej</t>
  </si>
  <si>
    <t>Pielęgniarstwo w opiece długoterminowej</t>
  </si>
  <si>
    <t xml:space="preserve">Dietetyka </t>
  </si>
  <si>
    <t xml:space="preserve"> w tym 60</t>
  </si>
  <si>
    <t xml:space="preserve">I rok </t>
  </si>
  <si>
    <t>WF</t>
  </si>
  <si>
    <t>II rok</t>
  </si>
  <si>
    <t>III rok</t>
  </si>
  <si>
    <t>W - wykłady</t>
  </si>
  <si>
    <t>SAM - samokształcenie</t>
  </si>
  <si>
    <t>S-seminarium</t>
  </si>
  <si>
    <t>Lektorat</t>
  </si>
  <si>
    <t>Zajęcia praktyczne (CW+ ZP+PZ)</t>
  </si>
  <si>
    <t>CW - ćwiczenia wszytskie</t>
  </si>
  <si>
    <t>ZP - zajęcia praktyczne</t>
  </si>
  <si>
    <t>PP - praktyka zadowowa</t>
  </si>
  <si>
    <t>Teoria</t>
  </si>
  <si>
    <t>Praktyka</t>
  </si>
  <si>
    <t>Teoria i praktyka</t>
  </si>
  <si>
    <t>% to Teoria</t>
  </si>
  <si>
    <t>% to Praktyka</t>
  </si>
  <si>
    <t>Zajęcia teoretyczne (W+S+SAM)</t>
  </si>
  <si>
    <t>% teoria vs praktyka</t>
  </si>
  <si>
    <t>w tym Lektorat</t>
  </si>
  <si>
    <t>A</t>
  </si>
  <si>
    <t>B</t>
  </si>
  <si>
    <t>C</t>
  </si>
  <si>
    <t>D</t>
  </si>
  <si>
    <t>zajęcia praktyczne</t>
  </si>
  <si>
    <t>praktyki zawodowe</t>
  </si>
  <si>
    <t>SAMOKSZTAŁCENIE</t>
  </si>
  <si>
    <t>RAZEM A+B</t>
  </si>
  <si>
    <t>OK (&lt; 25%)</t>
  </si>
  <si>
    <t>OK (&lt;230 godz.)</t>
  </si>
  <si>
    <t>OK (&lt;35%)</t>
  </si>
  <si>
    <t>RZEM C+D</t>
  </si>
  <si>
    <t>OK (&lt;525 godz.)</t>
  </si>
  <si>
    <t>[%]</t>
  </si>
  <si>
    <t>godziny</t>
  </si>
  <si>
    <t>I rok</t>
  </si>
  <si>
    <t>ECTS za umiejetności praktyczne TYLKO</t>
  </si>
  <si>
    <t>ECTS za grupy przedmiotów</t>
  </si>
  <si>
    <r>
      <t>267-</t>
    </r>
    <r>
      <rPr>
        <b/>
        <sz val="10"/>
        <color indexed="62"/>
        <rFont val="Arial"/>
        <family val="2"/>
      </rPr>
      <t>87</t>
    </r>
    <r>
      <rPr>
        <b/>
        <sz val="10"/>
        <rFont val="Arial"/>
        <family val="2"/>
      </rPr>
      <t>= 180</t>
    </r>
  </si>
  <si>
    <r>
      <t xml:space="preserve">minus 8 ECTS za podstawy pielegniarstwa -1ECTS za promocja zdrowia i 10 ECTS za POZ, czyli 40 -18= </t>
    </r>
    <r>
      <rPr>
        <b/>
        <sz val="10"/>
        <color indexed="62"/>
        <rFont val="Arial"/>
        <family val="2"/>
      </rPr>
      <t>22 ETCS</t>
    </r>
  </si>
  <si>
    <r>
      <t xml:space="preserve">minus 69 ECTS zaECTS ze standardu za PZ i ZP, czyli 103 - 69 = </t>
    </r>
    <r>
      <rPr>
        <b/>
        <sz val="10"/>
        <color indexed="62"/>
        <rFont val="Arial"/>
        <family val="2"/>
      </rPr>
      <t>34 ECTS</t>
    </r>
  </si>
  <si>
    <t>Standard</t>
  </si>
  <si>
    <t>zal</t>
  </si>
  <si>
    <t xml:space="preserve">Przygotowanie pracy dyplomowej i EGZAMIN DYPLOMOWY </t>
  </si>
  <si>
    <t xml:space="preserve">PLAN STUDIÓW na rok akademicki  2019/2020 zatwierdzony Uchwałą Senatu </t>
  </si>
  <si>
    <t>ą</t>
  </si>
  <si>
    <t xml:space="preserve">PLAN STUDIÓW na rok akademicki  2020/2021 uchwalony przez Senat </t>
  </si>
  <si>
    <t xml:space="preserve">PLAN STUDIÓW na rok akademicki 2021/2022 uchwalony przez Senat </t>
  </si>
  <si>
    <t xml:space="preserve">Załącznik </t>
  </si>
  <si>
    <t xml:space="preserve">do Uchwały Senatu nr </t>
  </si>
  <si>
    <t>z dnia                                       r.</t>
  </si>
  <si>
    <t>do Uchwały Senatu nr  2293</t>
  </si>
  <si>
    <t>z dnia 31 marca 2021 r.</t>
  </si>
  <si>
    <t>Załącznik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</si>
</sst>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3" borderId="0" xfId="0" applyFont="1" applyFill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2" xfId="0" applyNumberFormat="1" applyFont="1" applyFill="1" applyBorder="1" applyAlignment="1">
      <alignment/>
    </xf>
    <xf numFmtId="174" fontId="2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4" fontId="0" fillId="0" borderId="14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/>
    </xf>
    <xf numFmtId="0" fontId="51" fillId="35" borderId="20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8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0" xfId="42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4" fontId="0" fillId="0" borderId="0" xfId="0" applyNumberFormat="1" applyAlignment="1">
      <alignment horizontal="left"/>
    </xf>
    <xf numFmtId="17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4" fillId="33" borderId="21" xfId="0" applyFont="1" applyFill="1" applyBorder="1" applyAlignment="1">
      <alignment horizontal="center" vertical="center" wrapText="1"/>
    </xf>
    <xf numFmtId="174" fontId="0" fillId="33" borderId="10" xfId="0" applyNumberFormat="1" applyFill="1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174" fontId="0" fillId="33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174" fontId="0" fillId="33" borderId="32" xfId="0" applyNumberFormat="1" applyFont="1" applyFill="1" applyBorder="1" applyAlignment="1">
      <alignment/>
    </xf>
    <xf numFmtId="174" fontId="0" fillId="33" borderId="33" xfId="0" applyNumberFormat="1" applyFont="1" applyFill="1" applyBorder="1" applyAlignment="1">
      <alignment/>
    </xf>
    <xf numFmtId="174" fontId="2" fillId="33" borderId="33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textRotation="90"/>
    </xf>
    <xf numFmtId="0" fontId="0" fillId="0" borderId="26" xfId="0" applyFont="1" applyFill="1" applyBorder="1" applyAlignment="1">
      <alignment textRotation="90"/>
    </xf>
    <xf numFmtId="0" fontId="0" fillId="0" borderId="27" xfId="0" applyFont="1" applyFill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center" wrapText="1"/>
    </xf>
    <xf numFmtId="174" fontId="0" fillId="0" borderId="33" xfId="0" applyNumberFormat="1" applyFont="1" applyFill="1" applyBorder="1" applyAlignment="1">
      <alignment/>
    </xf>
    <xf numFmtId="174" fontId="2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textRotation="90"/>
    </xf>
    <xf numFmtId="174" fontId="0" fillId="0" borderId="11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wrapText="1"/>
    </xf>
    <xf numFmtId="174" fontId="0" fillId="0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right" textRotation="90"/>
    </xf>
    <xf numFmtId="0" fontId="2" fillId="33" borderId="46" xfId="0" applyFont="1" applyFill="1" applyBorder="1" applyAlignment="1">
      <alignment horizontal="right" textRotation="90"/>
    </xf>
    <xf numFmtId="0" fontId="2" fillId="33" borderId="47" xfId="0" applyFont="1" applyFill="1" applyBorder="1" applyAlignment="1">
      <alignment horizontal="right" textRotation="90"/>
    </xf>
    <xf numFmtId="0" fontId="2" fillId="33" borderId="48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4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 textRotation="90"/>
    </xf>
    <xf numFmtId="0" fontId="2" fillId="0" borderId="46" xfId="0" applyFont="1" applyFill="1" applyBorder="1" applyAlignment="1">
      <alignment horizontal="right" textRotation="90"/>
    </xf>
    <xf numFmtId="0" fontId="2" fillId="0" borderId="47" xfId="0" applyFont="1" applyFill="1" applyBorder="1" applyAlignment="1">
      <alignment horizontal="right" textRotation="90"/>
    </xf>
    <xf numFmtId="0" fontId="2" fillId="0" borderId="48" xfId="0" applyFont="1" applyFill="1" applyBorder="1" applyAlignment="1">
      <alignment horizontal="right" textRotation="90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3</xdr:col>
      <xdr:colOff>161925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Zeros="0" tabSelected="1" zoomScale="60" zoomScaleNormal="60" zoomScaleSheetLayoutView="100" zoomScalePageLayoutView="25" workbookViewId="0" topLeftCell="D1">
      <selection activeCell="S3" sqref="S3"/>
    </sheetView>
  </sheetViews>
  <sheetFormatPr defaultColWidth="11.421875" defaultRowHeight="12.75"/>
  <cols>
    <col min="1" max="1" width="9.8515625" style="5" customWidth="1"/>
    <col min="2" max="2" width="13.421875" style="5" customWidth="1"/>
    <col min="3" max="3" width="34.57421875" style="4" customWidth="1"/>
    <col min="4" max="4" width="7.8515625" style="5" customWidth="1"/>
    <col min="5" max="5" width="7.00390625" style="5" customWidth="1"/>
    <col min="6" max="7" width="5.57421875" style="5" customWidth="1"/>
    <col min="8" max="8" width="7.00390625" style="5" customWidth="1"/>
    <col min="9" max="10" width="5.57421875" style="5" customWidth="1"/>
    <col min="11" max="11" width="5.57421875" style="17" customWidth="1"/>
    <col min="12" max="15" width="5.57421875" style="5" customWidth="1"/>
    <col min="16" max="16" width="5.57421875" style="28" customWidth="1"/>
    <col min="17" max="17" width="7.00390625" style="30" customWidth="1"/>
    <col min="18" max="19" width="7.00390625" style="5" customWidth="1"/>
    <col min="20" max="20" width="5.8515625" style="5" customWidth="1"/>
    <col min="21" max="21" width="5.57421875" style="5" customWidth="1"/>
    <col min="22" max="22" width="6.140625" style="5" customWidth="1"/>
    <col min="23" max="25" width="5.57421875" style="5" customWidth="1"/>
    <col min="26" max="26" width="7.421875" style="5" customWidth="1"/>
    <col min="27" max="28" width="5.57421875" style="5" customWidth="1"/>
    <col min="29" max="29" width="6.57421875" style="17" customWidth="1"/>
    <col min="30" max="32" width="5.57421875" style="5" customWidth="1"/>
    <col min="33" max="33" width="5.421875" style="5" customWidth="1"/>
    <col min="34" max="34" width="7.00390625" style="28" customWidth="1"/>
    <col min="35" max="35" width="5.57421875" style="30" customWidth="1"/>
    <col min="36" max="37" width="6.421875" style="5" customWidth="1"/>
    <col min="38" max="39" width="5.57421875" style="5" customWidth="1"/>
    <col min="40" max="40" width="8.421875" style="5" customWidth="1"/>
    <col min="41" max="41" width="9.57421875" style="5" customWidth="1"/>
    <col min="42" max="16384" width="11.421875" style="5" customWidth="1"/>
  </cols>
  <sheetData>
    <row r="1" spans="1:41" ht="12.75">
      <c r="A1" s="9"/>
      <c r="B1" s="9"/>
      <c r="C1" s="6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154</v>
      </c>
      <c r="AK1" s="9"/>
      <c r="AL1" s="9"/>
      <c r="AM1" s="9"/>
      <c r="AN1" s="9"/>
      <c r="AO1" s="9"/>
    </row>
    <row r="2" spans="1:41" ht="12.75">
      <c r="A2" s="9"/>
      <c r="B2" s="9"/>
      <c r="C2" s="6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2" t="s">
        <v>152</v>
      </c>
      <c r="AK2" s="113"/>
      <c r="AL2" s="113"/>
      <c r="AM2" s="113"/>
      <c r="AN2" s="113"/>
      <c r="AO2" s="9"/>
    </row>
    <row r="3" spans="1:41" ht="12.75">
      <c r="A3" s="9"/>
      <c r="B3" s="9"/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33</v>
      </c>
      <c r="AK3" s="9"/>
      <c r="AL3" s="9"/>
      <c r="AM3" s="9"/>
      <c r="AN3" s="9"/>
      <c r="AO3" s="9"/>
    </row>
    <row r="4" spans="1:41" ht="12.75">
      <c r="A4" s="9"/>
      <c r="B4" s="9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12" t="s">
        <v>153</v>
      </c>
      <c r="AK4" s="113"/>
      <c r="AL4" s="113"/>
      <c r="AM4" s="113"/>
      <c r="AN4" s="113"/>
      <c r="AO4" s="9"/>
    </row>
    <row r="5" spans="1:41" ht="12.75">
      <c r="A5" s="9"/>
      <c r="B5" s="9"/>
      <c r="C5" s="6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20.25" customHeight="1">
      <c r="A6" s="125" t="s">
        <v>145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20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9"/>
      <c r="B8" s="9"/>
      <c r="C8" s="6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3" customFormat="1" ht="15" customHeight="1">
      <c r="A9" s="70" t="s">
        <v>15</v>
      </c>
      <c r="B9" s="70" t="s">
        <v>60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3" customFormat="1" ht="15" customHeight="1">
      <c r="A10" s="70" t="s">
        <v>18</v>
      </c>
      <c r="B10" s="70" t="s">
        <v>71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s="3" customFormat="1" ht="15" customHeight="1">
      <c r="A11" s="70" t="s">
        <v>16</v>
      </c>
      <c r="B11" s="70">
        <v>1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s="3" customFormat="1" ht="15" customHeight="1">
      <c r="A12" s="70" t="s">
        <v>17</v>
      </c>
      <c r="B12" s="70"/>
      <c r="C12" s="71" t="s">
        <v>61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1" ht="15" customHeight="1">
      <c r="A13" s="9"/>
      <c r="B13" s="9"/>
      <c r="C13" s="6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.75">
      <c r="A14" s="9"/>
      <c r="B14" s="9"/>
      <c r="C14" s="6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3.5" thickBot="1">
      <c r="A15" s="9"/>
      <c r="B15" s="9"/>
      <c r="C15" s="6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3.5" customHeight="1" thickBot="1">
      <c r="A16" s="127" t="s">
        <v>8</v>
      </c>
      <c r="B16" s="72"/>
      <c r="C16" s="129" t="s">
        <v>7</v>
      </c>
      <c r="D16" s="114" t="s">
        <v>11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7" t="s">
        <v>12</v>
      </c>
      <c r="W16" s="114"/>
      <c r="X16" s="114"/>
      <c r="Y16" s="114"/>
      <c r="Z16" s="114"/>
      <c r="AA16" s="114"/>
      <c r="AB16" s="114"/>
      <c r="AC16" s="114"/>
      <c r="AD16" s="115"/>
      <c r="AE16" s="115"/>
      <c r="AF16" s="115"/>
      <c r="AG16" s="115"/>
      <c r="AH16" s="115"/>
      <c r="AI16" s="115"/>
      <c r="AJ16" s="115"/>
      <c r="AK16" s="115"/>
      <c r="AL16" s="115"/>
      <c r="AM16" s="116"/>
      <c r="AN16" s="121" t="s">
        <v>13</v>
      </c>
      <c r="AO16" s="123" t="s">
        <v>14</v>
      </c>
    </row>
    <row r="17" spans="1:41" ht="264">
      <c r="A17" s="128"/>
      <c r="B17" s="73" t="s">
        <v>30</v>
      </c>
      <c r="C17" s="130"/>
      <c r="D17" s="74" t="s">
        <v>19</v>
      </c>
      <c r="E17" s="74" t="s">
        <v>20</v>
      </c>
      <c r="F17" s="75" t="s">
        <v>21</v>
      </c>
      <c r="G17" s="75" t="s">
        <v>22</v>
      </c>
      <c r="H17" s="75" t="s">
        <v>23</v>
      </c>
      <c r="I17" s="75" t="s">
        <v>24</v>
      </c>
      <c r="J17" s="75" t="s">
        <v>25</v>
      </c>
      <c r="K17" s="75" t="s">
        <v>35</v>
      </c>
      <c r="L17" s="75" t="s">
        <v>36</v>
      </c>
      <c r="M17" s="75" t="s">
        <v>26</v>
      </c>
      <c r="N17" s="75" t="s">
        <v>32</v>
      </c>
      <c r="O17" s="75" t="s">
        <v>29</v>
      </c>
      <c r="P17" s="75" t="s">
        <v>27</v>
      </c>
      <c r="Q17" s="75" t="s">
        <v>0</v>
      </c>
      <c r="R17" s="75" t="s">
        <v>28</v>
      </c>
      <c r="S17" s="75" t="s">
        <v>10</v>
      </c>
      <c r="T17" s="75" t="s">
        <v>1</v>
      </c>
      <c r="U17" s="76" t="s">
        <v>2</v>
      </c>
      <c r="V17" s="74" t="s">
        <v>19</v>
      </c>
      <c r="W17" s="74" t="s">
        <v>20</v>
      </c>
      <c r="X17" s="74" t="s">
        <v>21</v>
      </c>
      <c r="Y17" s="74" t="s">
        <v>22</v>
      </c>
      <c r="Z17" s="74" t="s">
        <v>23</v>
      </c>
      <c r="AA17" s="74" t="s">
        <v>24</v>
      </c>
      <c r="AB17" s="74" t="s">
        <v>25</v>
      </c>
      <c r="AC17" s="75" t="s">
        <v>37</v>
      </c>
      <c r="AD17" s="75" t="s">
        <v>36</v>
      </c>
      <c r="AE17" s="75" t="s">
        <v>26</v>
      </c>
      <c r="AF17" s="75" t="s">
        <v>32</v>
      </c>
      <c r="AG17" s="75" t="s">
        <v>29</v>
      </c>
      <c r="AH17" s="75" t="s">
        <v>27</v>
      </c>
      <c r="AI17" s="75" t="s">
        <v>0</v>
      </c>
      <c r="AJ17" s="75" t="s">
        <v>28</v>
      </c>
      <c r="AK17" s="75" t="s">
        <v>10</v>
      </c>
      <c r="AL17" s="75" t="s">
        <v>1</v>
      </c>
      <c r="AM17" s="76" t="s">
        <v>2</v>
      </c>
      <c r="AN17" s="122"/>
      <c r="AO17" s="124"/>
    </row>
    <row r="18" spans="1:41" s="6" customFormat="1" ht="15" customHeight="1">
      <c r="A18" s="15">
        <v>1</v>
      </c>
      <c r="B18" s="16" t="s">
        <v>31</v>
      </c>
      <c r="C18" s="77" t="s">
        <v>40</v>
      </c>
      <c r="D18" s="78">
        <v>45</v>
      </c>
      <c r="E18" s="10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10</v>
      </c>
      <c r="R18" s="11">
        <f>SUM(D18:P18)</f>
        <v>70</v>
      </c>
      <c r="S18" s="11">
        <f>SUM(D18:Q18)</f>
        <v>80</v>
      </c>
      <c r="T18" s="12" t="s">
        <v>58</v>
      </c>
      <c r="U18" s="13">
        <v>3.5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>SUM(V18:AG18)</f>
        <v>0</v>
      </c>
      <c r="AK18" s="11">
        <f aca="true" t="shared" si="0" ref="AK18:AK23">SUM(V18:AI18)</f>
        <v>0</v>
      </c>
      <c r="AL18" s="12"/>
      <c r="AM18" s="13"/>
      <c r="AN18" s="14">
        <f aca="true" t="shared" si="1" ref="AN18:AN40">S18+AK18</f>
        <v>80</v>
      </c>
      <c r="AO18" s="14">
        <f>SUM(U18,AM18)</f>
        <v>3.5</v>
      </c>
    </row>
    <row r="19" spans="1:41" s="6" customFormat="1" ht="15" customHeight="1">
      <c r="A19" s="15">
        <v>2</v>
      </c>
      <c r="B19" s="16" t="s">
        <v>31</v>
      </c>
      <c r="C19" s="77" t="s">
        <v>41</v>
      </c>
      <c r="D19" s="78">
        <v>25</v>
      </c>
      <c r="E19" s="10">
        <v>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15</v>
      </c>
      <c r="R19" s="11">
        <f aca="true" t="shared" si="2" ref="R19:R39">SUM(D19:P19)</f>
        <v>40</v>
      </c>
      <c r="S19" s="11">
        <f>SUM(D19:Q19)</f>
        <v>55</v>
      </c>
      <c r="T19" s="12" t="s">
        <v>47</v>
      </c>
      <c r="U19" s="13">
        <v>2</v>
      </c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aca="true" t="shared" si="3" ref="AJ19:AJ39">SUM(V19:AG19)</f>
        <v>0</v>
      </c>
      <c r="AK19" s="11">
        <f t="shared" si="0"/>
        <v>0</v>
      </c>
      <c r="AL19" s="12"/>
      <c r="AM19" s="13"/>
      <c r="AN19" s="14">
        <f t="shared" si="1"/>
        <v>55</v>
      </c>
      <c r="AO19" s="14">
        <f aca="true" t="shared" si="4" ref="AO19:AO40">SUM(U19,AM19)</f>
        <v>2</v>
      </c>
    </row>
    <row r="20" spans="1:41" s="6" customFormat="1" ht="15" customHeight="1">
      <c r="A20" s="15">
        <v>3</v>
      </c>
      <c r="B20" s="16" t="s">
        <v>31</v>
      </c>
      <c r="C20" s="77" t="s">
        <v>42</v>
      </c>
      <c r="D20" s="78">
        <v>25</v>
      </c>
      <c r="E20" s="10"/>
      <c r="F20" s="11"/>
      <c r="G20" s="11"/>
      <c r="H20" s="11"/>
      <c r="I20" s="11">
        <v>20</v>
      </c>
      <c r="J20" s="11"/>
      <c r="K20" s="11"/>
      <c r="L20" s="11"/>
      <c r="M20" s="11"/>
      <c r="N20" s="11"/>
      <c r="O20" s="11"/>
      <c r="P20" s="11"/>
      <c r="Q20" s="11">
        <v>20</v>
      </c>
      <c r="R20" s="11">
        <f t="shared" si="2"/>
        <v>45</v>
      </c>
      <c r="S20" s="11">
        <f>SUM(D20:Q20)</f>
        <v>65</v>
      </c>
      <c r="T20" s="12" t="s">
        <v>47</v>
      </c>
      <c r="U20" s="13">
        <v>2.5</v>
      </c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3"/>
        <v>0</v>
      </c>
      <c r="AK20" s="11">
        <f t="shared" si="0"/>
        <v>0</v>
      </c>
      <c r="AL20" s="12"/>
      <c r="AM20" s="13"/>
      <c r="AN20" s="14">
        <f t="shared" si="1"/>
        <v>65</v>
      </c>
      <c r="AO20" s="14">
        <f t="shared" si="4"/>
        <v>2.5</v>
      </c>
    </row>
    <row r="21" spans="1:41" s="6" customFormat="1" ht="15" customHeight="1">
      <c r="A21" s="15">
        <v>4</v>
      </c>
      <c r="B21" s="16" t="s">
        <v>31</v>
      </c>
      <c r="C21" s="77" t="s">
        <v>43</v>
      </c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2"/>
        <v>0</v>
      </c>
      <c r="S21" s="11">
        <f aca="true" t="shared" si="5" ref="S21:S39">SUM(D21:Q21)</f>
        <v>0</v>
      </c>
      <c r="T21" s="12"/>
      <c r="U21" s="13"/>
      <c r="V21" s="10">
        <v>40</v>
      </c>
      <c r="W21" s="10"/>
      <c r="X21" s="10"/>
      <c r="Y21" s="10">
        <v>20</v>
      </c>
      <c r="Z21" s="10"/>
      <c r="AA21" s="10"/>
      <c r="AB21" s="10"/>
      <c r="AC21" s="10"/>
      <c r="AD21" s="11"/>
      <c r="AE21" s="11"/>
      <c r="AF21" s="11"/>
      <c r="AG21" s="11"/>
      <c r="AH21" s="11"/>
      <c r="AI21" s="11">
        <v>15</v>
      </c>
      <c r="AJ21" s="11">
        <f t="shared" si="3"/>
        <v>60</v>
      </c>
      <c r="AK21" s="11">
        <f t="shared" si="0"/>
        <v>75</v>
      </c>
      <c r="AL21" s="12" t="s">
        <v>58</v>
      </c>
      <c r="AM21" s="13">
        <v>3</v>
      </c>
      <c r="AN21" s="14">
        <f t="shared" si="1"/>
        <v>75</v>
      </c>
      <c r="AO21" s="14">
        <f t="shared" si="4"/>
        <v>3</v>
      </c>
    </row>
    <row r="22" spans="1:41" s="6" customFormat="1" ht="15" customHeight="1">
      <c r="A22" s="15">
        <v>5</v>
      </c>
      <c r="B22" s="16" t="s">
        <v>31</v>
      </c>
      <c r="C22" s="77" t="s">
        <v>44</v>
      </c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2"/>
        <v>0</v>
      </c>
      <c r="S22" s="11">
        <f t="shared" si="5"/>
        <v>0</v>
      </c>
      <c r="T22" s="12"/>
      <c r="U22" s="13"/>
      <c r="V22" s="10">
        <v>30</v>
      </c>
      <c r="W22" s="10"/>
      <c r="X22" s="10"/>
      <c r="Y22" s="10">
        <v>20</v>
      </c>
      <c r="Z22" s="10"/>
      <c r="AA22" s="10"/>
      <c r="AB22" s="10"/>
      <c r="AC22" s="10"/>
      <c r="AD22" s="11"/>
      <c r="AE22" s="11"/>
      <c r="AF22" s="11"/>
      <c r="AG22" s="11"/>
      <c r="AH22" s="11"/>
      <c r="AI22" s="11">
        <v>15</v>
      </c>
      <c r="AJ22" s="11">
        <f t="shared" si="3"/>
        <v>50</v>
      </c>
      <c r="AK22" s="11">
        <f t="shared" si="0"/>
        <v>65</v>
      </c>
      <c r="AL22" s="12" t="s">
        <v>47</v>
      </c>
      <c r="AM22" s="13">
        <v>2.5</v>
      </c>
      <c r="AN22" s="14">
        <f t="shared" si="1"/>
        <v>65</v>
      </c>
      <c r="AO22" s="14">
        <f t="shared" si="4"/>
        <v>2.5</v>
      </c>
    </row>
    <row r="23" spans="1:41" s="6" customFormat="1" ht="15" customHeight="1">
      <c r="A23" s="15">
        <v>6</v>
      </c>
      <c r="B23" s="16" t="s">
        <v>31</v>
      </c>
      <c r="C23" s="77" t="s">
        <v>45</v>
      </c>
      <c r="D23" s="10">
        <v>30</v>
      </c>
      <c r="E23" s="10">
        <v>30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15</v>
      </c>
      <c r="R23" s="11">
        <f t="shared" si="2"/>
        <v>60</v>
      </c>
      <c r="S23" s="11">
        <f>SUM(D23:Q23)</f>
        <v>75</v>
      </c>
      <c r="T23" s="12" t="s">
        <v>58</v>
      </c>
      <c r="U23" s="13">
        <v>3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3"/>
        <v>0</v>
      </c>
      <c r="AK23" s="11">
        <f t="shared" si="0"/>
        <v>0</v>
      </c>
      <c r="AL23" s="12"/>
      <c r="AM23" s="13"/>
      <c r="AN23" s="14">
        <f t="shared" si="1"/>
        <v>75</v>
      </c>
      <c r="AO23" s="14">
        <f t="shared" si="4"/>
        <v>3</v>
      </c>
    </row>
    <row r="24" spans="1:41" s="6" customFormat="1" ht="15" customHeight="1">
      <c r="A24" s="15">
        <v>7</v>
      </c>
      <c r="B24" s="16" t="s">
        <v>31</v>
      </c>
      <c r="C24" s="77" t="s">
        <v>46</v>
      </c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2"/>
        <v>0</v>
      </c>
      <c r="S24" s="11">
        <f t="shared" si="5"/>
        <v>0</v>
      </c>
      <c r="T24" s="12"/>
      <c r="U24" s="13"/>
      <c r="V24" s="10">
        <v>30</v>
      </c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>
        <v>20</v>
      </c>
      <c r="AJ24" s="11">
        <f t="shared" si="3"/>
        <v>30</v>
      </c>
      <c r="AK24" s="11">
        <f aca="true" t="shared" si="6" ref="AK24:AK31">SUM(V24:AI24)</f>
        <v>50</v>
      </c>
      <c r="AL24" s="12" t="s">
        <v>47</v>
      </c>
      <c r="AM24" s="13">
        <v>2</v>
      </c>
      <c r="AN24" s="14">
        <f t="shared" si="1"/>
        <v>50</v>
      </c>
      <c r="AO24" s="14">
        <f t="shared" si="4"/>
        <v>2</v>
      </c>
    </row>
    <row r="25" spans="1:41" s="8" customFormat="1" ht="15" customHeight="1">
      <c r="A25" s="15">
        <v>8</v>
      </c>
      <c r="B25" s="16" t="s">
        <v>31</v>
      </c>
      <c r="C25" s="77" t="s">
        <v>48</v>
      </c>
      <c r="D25" s="10">
        <v>30</v>
      </c>
      <c r="E25" s="10"/>
      <c r="F25" s="11"/>
      <c r="G25" s="11"/>
      <c r="H25" s="11">
        <v>70</v>
      </c>
      <c r="I25" s="11"/>
      <c r="J25" s="11"/>
      <c r="K25" s="11"/>
      <c r="L25" s="11"/>
      <c r="M25" s="11"/>
      <c r="N25" s="11"/>
      <c r="O25" s="11"/>
      <c r="P25" s="11"/>
      <c r="Q25" s="11">
        <v>30</v>
      </c>
      <c r="R25" s="11">
        <f t="shared" si="2"/>
        <v>100</v>
      </c>
      <c r="S25" s="11">
        <f>SUM(D25:Q25)</f>
        <v>130</v>
      </c>
      <c r="T25" s="12" t="s">
        <v>47</v>
      </c>
      <c r="U25" s="13">
        <v>4.5</v>
      </c>
      <c r="V25" s="10">
        <v>10</v>
      </c>
      <c r="W25" s="10"/>
      <c r="X25" s="10"/>
      <c r="Y25" s="10"/>
      <c r="Z25" s="10">
        <v>80</v>
      </c>
      <c r="AA25" s="10"/>
      <c r="AB25" s="10"/>
      <c r="AC25" s="10">
        <v>80</v>
      </c>
      <c r="AD25" s="11"/>
      <c r="AE25" s="11"/>
      <c r="AF25" s="11"/>
      <c r="AG25" s="11"/>
      <c r="AH25" s="11">
        <v>120</v>
      </c>
      <c r="AI25" s="11">
        <v>5</v>
      </c>
      <c r="AJ25" s="11">
        <f t="shared" si="3"/>
        <v>170</v>
      </c>
      <c r="AK25" s="11">
        <f t="shared" si="6"/>
        <v>295</v>
      </c>
      <c r="AL25" s="12" t="s">
        <v>58</v>
      </c>
      <c r="AM25" s="13">
        <v>10.5</v>
      </c>
      <c r="AN25" s="11">
        <f t="shared" si="1"/>
        <v>425</v>
      </c>
      <c r="AO25" s="13">
        <f t="shared" si="4"/>
        <v>15</v>
      </c>
    </row>
    <row r="26" spans="1:41" s="8" customFormat="1" ht="15" customHeight="1">
      <c r="A26" s="15">
        <v>0</v>
      </c>
      <c r="B26" s="16" t="s">
        <v>31</v>
      </c>
      <c r="C26" s="77" t="s">
        <v>75</v>
      </c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0">
        <v>15</v>
      </c>
      <c r="W26" s="10">
        <v>15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>
        <v>20</v>
      </c>
      <c r="AJ26" s="11">
        <f t="shared" si="3"/>
        <v>30</v>
      </c>
      <c r="AK26" s="11">
        <f t="shared" si="6"/>
        <v>50</v>
      </c>
      <c r="AL26" s="12" t="s">
        <v>47</v>
      </c>
      <c r="AM26" s="13">
        <v>2</v>
      </c>
      <c r="AN26" s="11">
        <f t="shared" si="1"/>
        <v>50</v>
      </c>
      <c r="AO26" s="13">
        <f t="shared" si="4"/>
        <v>2</v>
      </c>
    </row>
    <row r="27" spans="1:41" s="8" customFormat="1" ht="15" customHeight="1">
      <c r="A27" s="15">
        <v>10</v>
      </c>
      <c r="B27" s="16" t="s">
        <v>31</v>
      </c>
      <c r="C27" s="77" t="s">
        <v>49</v>
      </c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2"/>
        <v>0</v>
      </c>
      <c r="S27" s="11">
        <f t="shared" si="5"/>
        <v>0</v>
      </c>
      <c r="T27" s="12"/>
      <c r="U27" s="13"/>
      <c r="V27" s="10">
        <v>15</v>
      </c>
      <c r="W27" s="10"/>
      <c r="X27" s="10"/>
      <c r="Y27" s="10"/>
      <c r="Z27" s="10"/>
      <c r="AA27" s="10"/>
      <c r="AB27" s="10"/>
      <c r="AC27" s="10">
        <v>20</v>
      </c>
      <c r="AD27" s="11"/>
      <c r="AE27" s="11"/>
      <c r="AF27" s="11"/>
      <c r="AG27" s="11"/>
      <c r="AH27" s="11"/>
      <c r="AI27" s="11">
        <v>25</v>
      </c>
      <c r="AJ27" s="11">
        <f t="shared" si="3"/>
        <v>35</v>
      </c>
      <c r="AK27" s="11">
        <f t="shared" si="6"/>
        <v>60</v>
      </c>
      <c r="AL27" s="12" t="s">
        <v>47</v>
      </c>
      <c r="AM27" s="13">
        <v>2</v>
      </c>
      <c r="AN27" s="11">
        <f t="shared" si="1"/>
        <v>60</v>
      </c>
      <c r="AO27" s="13">
        <f t="shared" si="4"/>
        <v>2</v>
      </c>
    </row>
    <row r="28" spans="1:41" s="8" customFormat="1" ht="15" customHeight="1">
      <c r="A28" s="15">
        <v>11</v>
      </c>
      <c r="B28" s="16"/>
      <c r="C28" s="77" t="s">
        <v>99</v>
      </c>
      <c r="D28" s="10">
        <v>10</v>
      </c>
      <c r="E28" s="10">
        <v>10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20</v>
      </c>
      <c r="T28" s="12"/>
      <c r="U28" s="13">
        <v>1</v>
      </c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2"/>
      <c r="AM28" s="13"/>
      <c r="AN28" s="11">
        <f t="shared" si="1"/>
        <v>20</v>
      </c>
      <c r="AO28" s="13">
        <f t="shared" si="4"/>
        <v>1</v>
      </c>
    </row>
    <row r="29" spans="1:41" s="8" customFormat="1" ht="15" customHeight="1">
      <c r="A29" s="15">
        <v>12</v>
      </c>
      <c r="B29" s="16" t="s">
        <v>31</v>
      </c>
      <c r="C29" s="77" t="s">
        <v>50</v>
      </c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2"/>
        <v>0</v>
      </c>
      <c r="S29" s="11">
        <f t="shared" si="5"/>
        <v>0</v>
      </c>
      <c r="T29" s="12"/>
      <c r="U29" s="13"/>
      <c r="V29" s="10">
        <v>10</v>
      </c>
      <c r="W29" s="10"/>
      <c r="X29" s="10"/>
      <c r="Y29" s="10"/>
      <c r="Z29" s="10">
        <v>20</v>
      </c>
      <c r="AA29" s="10"/>
      <c r="AB29" s="10">
        <v>20</v>
      </c>
      <c r="AC29" s="10"/>
      <c r="AD29" s="11"/>
      <c r="AE29" s="11"/>
      <c r="AF29" s="11"/>
      <c r="AG29" s="11"/>
      <c r="AH29" s="11"/>
      <c r="AI29" s="11">
        <v>5</v>
      </c>
      <c r="AJ29" s="11">
        <f t="shared" si="3"/>
        <v>50</v>
      </c>
      <c r="AK29" s="11">
        <f t="shared" si="6"/>
        <v>55</v>
      </c>
      <c r="AL29" s="12" t="s">
        <v>58</v>
      </c>
      <c r="AM29" s="13">
        <v>2</v>
      </c>
      <c r="AN29" s="11">
        <f t="shared" si="1"/>
        <v>55</v>
      </c>
      <c r="AO29" s="13">
        <f t="shared" si="4"/>
        <v>2</v>
      </c>
    </row>
    <row r="30" spans="1:41" ht="31.5" customHeight="1">
      <c r="A30" s="15">
        <v>13</v>
      </c>
      <c r="B30" s="16" t="s">
        <v>31</v>
      </c>
      <c r="C30" s="79" t="s">
        <v>80</v>
      </c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0">
        <v>25</v>
      </c>
      <c r="W30" s="11">
        <v>15</v>
      </c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9"/>
      <c r="AJ30" s="11">
        <f t="shared" si="3"/>
        <v>40</v>
      </c>
      <c r="AK30" s="11">
        <f>SUM(V30:AH30)</f>
        <v>40</v>
      </c>
      <c r="AL30" s="80" t="s">
        <v>47</v>
      </c>
      <c r="AM30" s="14">
        <v>1.5</v>
      </c>
      <c r="AN30" s="11">
        <f t="shared" si="1"/>
        <v>40</v>
      </c>
      <c r="AO30" s="13">
        <f t="shared" si="4"/>
        <v>1.5</v>
      </c>
    </row>
    <row r="31" spans="1:41" ht="27.75" customHeight="1">
      <c r="A31" s="15">
        <v>14</v>
      </c>
      <c r="B31" s="16" t="s">
        <v>31</v>
      </c>
      <c r="C31" s="79" t="s">
        <v>52</v>
      </c>
      <c r="D31" s="10">
        <v>10</v>
      </c>
      <c r="E31" s="10">
        <v>10</v>
      </c>
      <c r="F31" s="11"/>
      <c r="G31" s="11"/>
      <c r="H31" s="11">
        <v>6</v>
      </c>
      <c r="I31" s="11"/>
      <c r="J31" s="11"/>
      <c r="K31" s="11"/>
      <c r="L31" s="11"/>
      <c r="M31" s="11"/>
      <c r="N31" s="11"/>
      <c r="O31" s="11"/>
      <c r="P31" s="11"/>
      <c r="Q31" s="11">
        <v>20</v>
      </c>
      <c r="R31" s="11">
        <f t="shared" si="2"/>
        <v>26</v>
      </c>
      <c r="S31" s="11">
        <f>SUM(D31:Q31)</f>
        <v>46</v>
      </c>
      <c r="T31" s="12" t="s">
        <v>47</v>
      </c>
      <c r="U31" s="13">
        <v>1.5</v>
      </c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>
        <f t="shared" si="3"/>
        <v>0</v>
      </c>
      <c r="AK31" s="11">
        <f t="shared" si="6"/>
        <v>0</v>
      </c>
      <c r="AL31" s="12"/>
      <c r="AM31" s="13"/>
      <c r="AN31" s="11">
        <f t="shared" si="1"/>
        <v>46</v>
      </c>
      <c r="AO31" s="13">
        <f t="shared" si="4"/>
        <v>1.5</v>
      </c>
    </row>
    <row r="32" spans="1:41" ht="37.5" customHeight="1">
      <c r="A32" s="15">
        <v>15</v>
      </c>
      <c r="B32" s="16" t="s">
        <v>31</v>
      </c>
      <c r="C32" s="79" t="s">
        <v>78</v>
      </c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2"/>
        <v>0</v>
      </c>
      <c r="S32" s="11">
        <f>SUM(D32:Q32)</f>
        <v>0</v>
      </c>
      <c r="T32" s="12"/>
      <c r="U32" s="13"/>
      <c r="V32" s="10">
        <v>25</v>
      </c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>
        <v>10</v>
      </c>
      <c r="AJ32" s="11">
        <f t="shared" si="3"/>
        <v>25</v>
      </c>
      <c r="AK32" s="11">
        <f>SUM(V32:AI32)</f>
        <v>35</v>
      </c>
      <c r="AL32" s="12" t="s">
        <v>47</v>
      </c>
      <c r="AM32" s="13">
        <v>1</v>
      </c>
      <c r="AN32" s="11">
        <f t="shared" si="1"/>
        <v>35</v>
      </c>
      <c r="AO32" s="13">
        <f t="shared" si="4"/>
        <v>1</v>
      </c>
    </row>
    <row r="33" spans="1:41" ht="42" customHeight="1">
      <c r="A33" s="15">
        <v>16</v>
      </c>
      <c r="B33" s="16" t="s">
        <v>31</v>
      </c>
      <c r="C33" s="81" t="s">
        <v>70</v>
      </c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2"/>
        <v>0</v>
      </c>
      <c r="S33" s="11">
        <f t="shared" si="5"/>
        <v>0</v>
      </c>
      <c r="T33" s="12"/>
      <c r="U33" s="13"/>
      <c r="V33" s="10">
        <v>25</v>
      </c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>
        <v>15</v>
      </c>
      <c r="AJ33" s="11">
        <f t="shared" si="3"/>
        <v>25</v>
      </c>
      <c r="AK33" s="11">
        <f>SUM(V33:AI33)</f>
        <v>40</v>
      </c>
      <c r="AL33" s="12" t="s">
        <v>47</v>
      </c>
      <c r="AM33" s="13">
        <v>1.5</v>
      </c>
      <c r="AN33" s="11">
        <f t="shared" si="1"/>
        <v>40</v>
      </c>
      <c r="AO33" s="13">
        <f t="shared" si="4"/>
        <v>1.5</v>
      </c>
    </row>
    <row r="34" spans="1:41" ht="15" customHeight="1">
      <c r="A34" s="15">
        <v>17</v>
      </c>
      <c r="B34" s="16" t="s">
        <v>31</v>
      </c>
      <c r="C34" s="77" t="s">
        <v>53</v>
      </c>
      <c r="D34" s="10"/>
      <c r="E34" s="10"/>
      <c r="F34" s="11"/>
      <c r="G34" s="11"/>
      <c r="H34" s="11"/>
      <c r="I34" s="11"/>
      <c r="J34" s="11"/>
      <c r="K34" s="11"/>
      <c r="L34" s="11"/>
      <c r="M34" s="11">
        <v>30</v>
      </c>
      <c r="N34" s="11"/>
      <c r="O34" s="11"/>
      <c r="P34" s="11"/>
      <c r="Q34" s="11"/>
      <c r="R34" s="11">
        <f t="shared" si="2"/>
        <v>30</v>
      </c>
      <c r="S34" s="11">
        <f>SUM(D34:Q34)</f>
        <v>30</v>
      </c>
      <c r="T34" s="12" t="s">
        <v>47</v>
      </c>
      <c r="U34" s="13">
        <v>1</v>
      </c>
      <c r="V34" s="10"/>
      <c r="W34" s="10"/>
      <c r="X34" s="10"/>
      <c r="Y34" s="10"/>
      <c r="Z34" s="10"/>
      <c r="AA34" s="10"/>
      <c r="AB34" s="10"/>
      <c r="AC34" s="10"/>
      <c r="AD34" s="11"/>
      <c r="AE34" s="11">
        <v>30</v>
      </c>
      <c r="AF34" s="11"/>
      <c r="AG34" s="11"/>
      <c r="AH34" s="11"/>
      <c r="AI34" s="11"/>
      <c r="AJ34" s="11">
        <f t="shared" si="3"/>
        <v>30</v>
      </c>
      <c r="AK34" s="11">
        <f>SUM(V34:AI34)</f>
        <v>30</v>
      </c>
      <c r="AL34" s="12" t="s">
        <v>47</v>
      </c>
      <c r="AM34" s="13">
        <v>1</v>
      </c>
      <c r="AN34" s="11">
        <f t="shared" si="1"/>
        <v>60</v>
      </c>
      <c r="AO34" s="13">
        <f t="shared" si="4"/>
        <v>2</v>
      </c>
    </row>
    <row r="35" spans="1:41" ht="15" customHeight="1">
      <c r="A35" s="15">
        <v>18</v>
      </c>
      <c r="B35" s="16" t="s">
        <v>31</v>
      </c>
      <c r="C35" s="77" t="s">
        <v>74</v>
      </c>
      <c r="D35" s="10">
        <v>20</v>
      </c>
      <c r="E35" s="10">
        <v>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20</v>
      </c>
      <c r="R35" s="11">
        <f t="shared" si="2"/>
        <v>30</v>
      </c>
      <c r="S35" s="11">
        <f t="shared" si="5"/>
        <v>50</v>
      </c>
      <c r="T35" s="12" t="s">
        <v>47</v>
      </c>
      <c r="U35" s="13">
        <v>2</v>
      </c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>
        <f t="shared" si="3"/>
        <v>0</v>
      </c>
      <c r="AK35" s="11">
        <f aca="true" t="shared" si="7" ref="AK35:AK40">SUM(V35:AI35)</f>
        <v>0</v>
      </c>
      <c r="AL35" s="12"/>
      <c r="AM35" s="13"/>
      <c r="AN35" s="11">
        <f t="shared" si="1"/>
        <v>50</v>
      </c>
      <c r="AO35" s="13">
        <f t="shared" si="4"/>
        <v>2</v>
      </c>
    </row>
    <row r="36" spans="1:41" ht="15" customHeight="1">
      <c r="A36" s="15">
        <v>19</v>
      </c>
      <c r="B36" s="16" t="s">
        <v>31</v>
      </c>
      <c r="C36" s="77" t="s">
        <v>54</v>
      </c>
      <c r="D36" s="10">
        <v>25</v>
      </c>
      <c r="E36" s="10">
        <v>20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15</v>
      </c>
      <c r="R36" s="11">
        <f t="shared" si="2"/>
        <v>45</v>
      </c>
      <c r="S36" s="11">
        <f t="shared" si="5"/>
        <v>60</v>
      </c>
      <c r="T36" s="12" t="s">
        <v>47</v>
      </c>
      <c r="U36" s="13">
        <v>2.5</v>
      </c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>
        <f t="shared" si="3"/>
        <v>0</v>
      </c>
      <c r="AK36" s="11">
        <f t="shared" si="7"/>
        <v>0</v>
      </c>
      <c r="AL36" s="12"/>
      <c r="AM36" s="13"/>
      <c r="AN36" s="11">
        <f t="shared" si="1"/>
        <v>60</v>
      </c>
      <c r="AO36" s="13">
        <f t="shared" si="4"/>
        <v>2.5</v>
      </c>
    </row>
    <row r="37" spans="1:41" ht="15" customHeight="1">
      <c r="A37" s="15">
        <v>20</v>
      </c>
      <c r="B37" s="16" t="s">
        <v>31</v>
      </c>
      <c r="C37" s="77" t="s">
        <v>55</v>
      </c>
      <c r="D37" s="10">
        <v>25</v>
      </c>
      <c r="E37" s="10">
        <v>10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15</v>
      </c>
      <c r="R37" s="11">
        <f t="shared" si="2"/>
        <v>35</v>
      </c>
      <c r="S37" s="11">
        <f t="shared" si="5"/>
        <v>50</v>
      </c>
      <c r="T37" s="12" t="s">
        <v>47</v>
      </c>
      <c r="U37" s="13">
        <v>2</v>
      </c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>
        <f t="shared" si="3"/>
        <v>0</v>
      </c>
      <c r="AK37" s="11">
        <f t="shared" si="7"/>
        <v>0</v>
      </c>
      <c r="AL37" s="12"/>
      <c r="AM37" s="13"/>
      <c r="AN37" s="11">
        <f t="shared" si="1"/>
        <v>50</v>
      </c>
      <c r="AO37" s="13">
        <f t="shared" si="4"/>
        <v>2</v>
      </c>
    </row>
    <row r="38" spans="1:41" ht="15" customHeight="1">
      <c r="A38" s="15">
        <v>21</v>
      </c>
      <c r="B38" s="16" t="s">
        <v>31</v>
      </c>
      <c r="C38" s="77" t="s">
        <v>56</v>
      </c>
      <c r="D38" s="10">
        <v>20</v>
      </c>
      <c r="E38" s="10">
        <v>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15</v>
      </c>
      <c r="R38" s="11">
        <f t="shared" si="2"/>
        <v>45</v>
      </c>
      <c r="S38" s="11">
        <f t="shared" si="5"/>
        <v>60</v>
      </c>
      <c r="T38" s="12" t="s">
        <v>47</v>
      </c>
      <c r="U38" s="13">
        <v>2.5</v>
      </c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>
        <f t="shared" si="3"/>
        <v>0</v>
      </c>
      <c r="AK38" s="11">
        <f t="shared" si="7"/>
        <v>0</v>
      </c>
      <c r="AL38" s="12"/>
      <c r="AM38" s="13"/>
      <c r="AN38" s="11">
        <f t="shared" si="1"/>
        <v>60</v>
      </c>
      <c r="AO38" s="13">
        <f t="shared" si="4"/>
        <v>2.5</v>
      </c>
    </row>
    <row r="39" spans="1:41" ht="15.75" customHeight="1">
      <c r="A39" s="15">
        <v>22</v>
      </c>
      <c r="B39" s="16" t="s">
        <v>31</v>
      </c>
      <c r="C39" s="77" t="s">
        <v>57</v>
      </c>
      <c r="D39" s="10">
        <v>15</v>
      </c>
      <c r="E39" s="10">
        <v>10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25</v>
      </c>
      <c r="R39" s="11">
        <f t="shared" si="2"/>
        <v>25</v>
      </c>
      <c r="S39" s="11">
        <f t="shared" si="5"/>
        <v>50</v>
      </c>
      <c r="T39" s="12" t="s">
        <v>47</v>
      </c>
      <c r="U39" s="13">
        <v>2</v>
      </c>
      <c r="V39" s="10">
        <v>15</v>
      </c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>
        <v>15</v>
      </c>
      <c r="AJ39" s="11">
        <f t="shared" si="3"/>
        <v>15</v>
      </c>
      <c r="AK39" s="11">
        <f t="shared" si="7"/>
        <v>30</v>
      </c>
      <c r="AL39" s="12" t="s">
        <v>47</v>
      </c>
      <c r="AM39" s="13">
        <v>1</v>
      </c>
      <c r="AN39" s="11">
        <f t="shared" si="1"/>
        <v>80</v>
      </c>
      <c r="AO39" s="13">
        <f t="shared" si="4"/>
        <v>3</v>
      </c>
    </row>
    <row r="40" spans="1:41" s="17" customFormat="1" ht="15.75" customHeight="1" thickBot="1">
      <c r="A40" s="82">
        <v>23</v>
      </c>
      <c r="B40" s="83" t="s">
        <v>31</v>
      </c>
      <c r="C40" s="79" t="s">
        <v>72</v>
      </c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>
        <v>15</v>
      </c>
      <c r="AH40" s="11"/>
      <c r="AI40" s="11"/>
      <c r="AJ40" s="11"/>
      <c r="AK40" s="11">
        <f t="shared" si="7"/>
        <v>15</v>
      </c>
      <c r="AL40" s="12"/>
      <c r="AM40" s="13"/>
      <c r="AN40" s="11">
        <f t="shared" si="1"/>
        <v>15</v>
      </c>
      <c r="AO40" s="84">
        <f t="shared" si="4"/>
        <v>0</v>
      </c>
    </row>
    <row r="41" spans="1:41" ht="15" customHeight="1" thickBot="1">
      <c r="A41" s="118" t="s">
        <v>3</v>
      </c>
      <c r="B41" s="119"/>
      <c r="C41" s="120"/>
      <c r="D41" s="85">
        <f>SUM(D18:D40)</f>
        <v>280</v>
      </c>
      <c r="E41" s="85">
        <f aca="true" t="shared" si="8" ref="E41:S41">SUM(E18:E40)</f>
        <v>165</v>
      </c>
      <c r="F41" s="85">
        <f t="shared" si="8"/>
        <v>0</v>
      </c>
      <c r="G41" s="85">
        <f t="shared" si="8"/>
        <v>0</v>
      </c>
      <c r="H41" s="85">
        <f t="shared" si="8"/>
        <v>76</v>
      </c>
      <c r="I41" s="85">
        <f t="shared" si="8"/>
        <v>20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30</v>
      </c>
      <c r="N41" s="85">
        <f t="shared" si="8"/>
        <v>0</v>
      </c>
      <c r="O41" s="85">
        <f t="shared" si="8"/>
        <v>0</v>
      </c>
      <c r="P41" s="85">
        <f t="shared" si="8"/>
        <v>0</v>
      </c>
      <c r="Q41" s="85">
        <f t="shared" si="8"/>
        <v>200</v>
      </c>
      <c r="R41" s="85">
        <f t="shared" si="8"/>
        <v>551</v>
      </c>
      <c r="S41" s="85">
        <f t="shared" si="8"/>
        <v>771</v>
      </c>
      <c r="T41" s="85"/>
      <c r="U41" s="85">
        <f aca="true" t="shared" si="9" ref="U41:AF41">SUM(U18:U40)</f>
        <v>30</v>
      </c>
      <c r="V41" s="85">
        <f>SUM(V18:V40)</f>
        <v>240</v>
      </c>
      <c r="W41" s="85">
        <f t="shared" si="9"/>
        <v>30</v>
      </c>
      <c r="X41" s="85">
        <f t="shared" si="9"/>
        <v>0</v>
      </c>
      <c r="Y41" s="85">
        <f t="shared" si="9"/>
        <v>40</v>
      </c>
      <c r="Z41" s="85">
        <f t="shared" si="9"/>
        <v>100</v>
      </c>
      <c r="AA41" s="85">
        <f t="shared" si="9"/>
        <v>0</v>
      </c>
      <c r="AB41" s="85">
        <f t="shared" si="9"/>
        <v>20</v>
      </c>
      <c r="AC41" s="85">
        <f t="shared" si="9"/>
        <v>100</v>
      </c>
      <c r="AD41" s="85">
        <f t="shared" si="9"/>
        <v>0</v>
      </c>
      <c r="AE41" s="85">
        <f t="shared" si="9"/>
        <v>30</v>
      </c>
      <c r="AF41" s="85">
        <f t="shared" si="9"/>
        <v>0</v>
      </c>
      <c r="AG41" s="85">
        <v>15</v>
      </c>
      <c r="AH41" s="85">
        <f>SUM(AH18:AH40)</f>
        <v>120</v>
      </c>
      <c r="AI41" s="85">
        <f>SUM(AI18:AI40)</f>
        <v>145</v>
      </c>
      <c r="AJ41" s="85">
        <f>SUM(AJ18:AJ40)</f>
        <v>560</v>
      </c>
      <c r="AK41" s="85">
        <f>SUM(AK18:AK40)</f>
        <v>840</v>
      </c>
      <c r="AL41" s="85"/>
      <c r="AM41" s="85">
        <f>SUM(AM18:AM40)</f>
        <v>30</v>
      </c>
      <c r="AN41" s="86">
        <f>SUM(S41,AK41)</f>
        <v>1611</v>
      </c>
      <c r="AO41" s="86">
        <f>SUM(AO18:AO40)</f>
        <v>60</v>
      </c>
    </row>
    <row r="42" spans="1:41" ht="12.75">
      <c r="A42" s="9"/>
      <c r="B42" s="9"/>
      <c r="C42" s="68" t="s">
        <v>38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.75">
      <c r="A43" s="9"/>
      <c r="B43" s="9"/>
      <c r="C43" s="68" t="s">
        <v>39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2.75">
      <c r="A44" s="9"/>
      <c r="B44" s="9"/>
      <c r="C44" s="6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2.75">
      <c r="A45" s="9"/>
      <c r="B45" s="9"/>
      <c r="C45" s="6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2.75">
      <c r="A46" s="9"/>
      <c r="B46" s="9"/>
      <c r="C46" s="6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7" t="s">
        <v>59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.75">
      <c r="A47" s="9"/>
      <c r="B47" s="9"/>
      <c r="C47" s="68" t="s">
        <v>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 t="s">
        <v>4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26" t="s">
        <v>4</v>
      </c>
      <c r="AG47" s="126"/>
      <c r="AH47" s="126"/>
      <c r="AI47" s="126"/>
      <c r="AJ47" s="126"/>
      <c r="AK47" s="126"/>
      <c r="AL47" s="126"/>
      <c r="AM47" s="9"/>
      <c r="AN47" s="9"/>
      <c r="AO47" s="9"/>
    </row>
    <row r="48" spans="1:41" ht="12.75">
      <c r="A48" s="9"/>
      <c r="B48" s="9"/>
      <c r="C48" s="88" t="s">
        <v>9</v>
      </c>
      <c r="D48" s="9"/>
      <c r="E48" s="9"/>
      <c r="F48" s="9"/>
      <c r="G48" s="9"/>
      <c r="H48" s="9"/>
      <c r="I48" s="9"/>
      <c r="J48" s="9"/>
      <c r="K48" s="9"/>
      <c r="L48" s="9"/>
      <c r="M48" s="68"/>
      <c r="N48" s="9"/>
      <c r="O48" s="126" t="s">
        <v>5</v>
      </c>
      <c r="P48" s="126"/>
      <c r="Q48" s="126"/>
      <c r="R48" s="126"/>
      <c r="S48" s="126"/>
      <c r="T48" s="126"/>
      <c r="U48" s="12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26" t="s">
        <v>6</v>
      </c>
      <c r="AG48" s="126"/>
      <c r="AH48" s="126"/>
      <c r="AI48" s="126"/>
      <c r="AJ48" s="126"/>
      <c r="AK48" s="126"/>
      <c r="AL48" s="126"/>
      <c r="AM48" s="9"/>
      <c r="AN48" s="9"/>
      <c r="AO48" s="9"/>
    </row>
    <row r="49" spans="1:41" ht="12.75">
      <c r="A49" s="9"/>
      <c r="B49" s="9"/>
      <c r="C49" s="6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2.75">
      <c r="A50" s="9"/>
      <c r="B50" s="9"/>
      <c r="C50" s="6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2.75">
      <c r="A51" s="9"/>
      <c r="B51" s="9"/>
      <c r="C51" s="6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2.75">
      <c r="A52" s="9"/>
      <c r="B52" s="9"/>
      <c r="C52" s="6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2.75">
      <c r="A53" s="9"/>
      <c r="B53" s="9"/>
      <c r="C53" s="6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2.75">
      <c r="A54" s="9"/>
      <c r="B54" s="9"/>
      <c r="C54" s="6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>
      <c r="A55" s="9"/>
      <c r="B55" s="9"/>
      <c r="C55" s="6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>
      <c r="A56" s="9"/>
      <c r="B56" s="9"/>
      <c r="C56" s="6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>
      <c r="A57" s="9"/>
      <c r="B57" s="9"/>
      <c r="C57" s="6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>
      <c r="A58" s="9"/>
      <c r="B58" s="9"/>
      <c r="C58" s="6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>
      <c r="A59" s="9"/>
      <c r="B59" s="9"/>
      <c r="C59" s="6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>
      <c r="A60" s="9"/>
      <c r="B60" s="9"/>
      <c r="C60" s="6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>
      <c r="A61" s="9"/>
      <c r="B61" s="9"/>
      <c r="C61" s="6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>
      <c r="A62" s="9"/>
      <c r="B62" s="9"/>
      <c r="C62" s="6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>
      <c r="A63" s="9"/>
      <c r="B63" s="9"/>
      <c r="C63" s="6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>
      <c r="A64" s="9"/>
      <c r="B64" s="9"/>
      <c r="C64" s="6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>
      <c r="A65" s="9"/>
      <c r="B65" s="9"/>
      <c r="C65" s="6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>
      <c r="A66" s="9"/>
      <c r="B66" s="9"/>
      <c r="C66" s="6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>
      <c r="A67" s="9"/>
      <c r="B67" s="9"/>
      <c r="C67" s="6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>
      <c r="A68" s="9"/>
      <c r="B68" s="9"/>
      <c r="C68" s="6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>
      <c r="A69" s="9"/>
      <c r="B69" s="9"/>
      <c r="C69" s="6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>
      <c r="A70" s="9"/>
      <c r="B70" s="9"/>
      <c r="C70" s="6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>
      <c r="A71" s="9"/>
      <c r="B71" s="9"/>
      <c r="C71" s="6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>
      <c r="A72" s="9"/>
      <c r="B72" s="9"/>
      <c r="C72" s="6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>
      <c r="A73" s="9"/>
      <c r="B73" s="9"/>
      <c r="C73" s="6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>
      <c r="A74" s="9"/>
      <c r="B74" s="9"/>
      <c r="C74" s="6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>
      <c r="A75" s="9"/>
      <c r="B75" s="9"/>
      <c r="C75" s="6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>
      <c r="A76" s="9"/>
      <c r="B76" s="9"/>
      <c r="C76" s="6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>
      <c r="A77" s="9"/>
      <c r="B77" s="9"/>
      <c r="C77" s="6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>
      <c r="A78" s="9"/>
      <c r="B78" s="9"/>
      <c r="C78" s="6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>
      <c r="A79" s="9"/>
      <c r="B79" s="9"/>
      <c r="C79" s="6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>
      <c r="A80" s="9"/>
      <c r="B80" s="9"/>
      <c r="C80" s="6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>
      <c r="A81" s="9"/>
      <c r="B81" s="9"/>
      <c r="C81" s="6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>
      <c r="A82" s="9"/>
      <c r="B82" s="9"/>
      <c r="C82" s="6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>
      <c r="A83" s="9"/>
      <c r="B83" s="9"/>
      <c r="C83" s="6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>
      <c r="A84" s="9"/>
      <c r="B84" s="9"/>
      <c r="C84" s="6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>
      <c r="A85" s="9"/>
      <c r="B85" s="9"/>
      <c r="C85" s="6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>
      <c r="A86" s="9"/>
      <c r="B86" s="9"/>
      <c r="C86" s="6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>
      <c r="A87" s="9"/>
      <c r="B87" s="9"/>
      <c r="C87" s="6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>
      <c r="A88" s="9"/>
      <c r="B88" s="9"/>
      <c r="C88" s="6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>
      <c r="A89" s="9"/>
      <c r="B89" s="9"/>
      <c r="C89" s="6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>
      <c r="A90" s="9"/>
      <c r="B90" s="9"/>
      <c r="C90" s="6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>
      <c r="A91" s="9"/>
      <c r="B91" s="9"/>
      <c r="C91" s="6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>
      <c r="A92" s="9"/>
      <c r="B92" s="9"/>
      <c r="C92" s="6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>
      <c r="A93" s="9"/>
      <c r="B93" s="9"/>
      <c r="C93" s="6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>
      <c r="A94" s="9"/>
      <c r="B94" s="9"/>
      <c r="C94" s="6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>
      <c r="A95" s="9"/>
      <c r="B95" s="9"/>
      <c r="C95" s="6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>
      <c r="A96" s="9"/>
      <c r="B96" s="9"/>
      <c r="C96" s="6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>
      <c r="A97" s="9"/>
      <c r="B97" s="9"/>
      <c r="C97" s="6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>
      <c r="A98" s="9"/>
      <c r="B98" s="9"/>
      <c r="C98" s="6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>
      <c r="A99" s="9"/>
      <c r="B99" s="9"/>
      <c r="C99" s="6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>
      <c r="A100" s="9"/>
      <c r="B100" s="9"/>
      <c r="C100" s="6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>
      <c r="A101" s="9"/>
      <c r="B101" s="9"/>
      <c r="C101" s="6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>
      <c r="A102" s="9"/>
      <c r="B102" s="9"/>
      <c r="C102" s="6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>
      <c r="A103" s="9"/>
      <c r="B103" s="9"/>
      <c r="C103" s="6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>
      <c r="A104" s="9"/>
      <c r="B104" s="9"/>
      <c r="C104" s="6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>
      <c r="A105" s="9"/>
      <c r="B105" s="9"/>
      <c r="C105" s="6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>
      <c r="A106" s="9"/>
      <c r="B106" s="9"/>
      <c r="C106" s="6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>
      <c r="A107" s="9"/>
      <c r="B107" s="9"/>
      <c r="C107" s="6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>
      <c r="A108" s="9"/>
      <c r="B108" s="9"/>
      <c r="C108" s="6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>
      <c r="A109" s="9"/>
      <c r="B109" s="9"/>
      <c r="C109" s="6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>
      <c r="A110" s="9"/>
      <c r="B110" s="9"/>
      <c r="C110" s="6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>
      <c r="A111" s="9"/>
      <c r="B111" s="9"/>
      <c r="C111" s="6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>
      <c r="A112" s="9"/>
      <c r="B112" s="9"/>
      <c r="C112" s="6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>
      <c r="A113" s="9"/>
      <c r="B113" s="9"/>
      <c r="C113" s="6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>
      <c r="A114" s="9"/>
      <c r="B114" s="9"/>
      <c r="C114" s="6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>
      <c r="A115" s="9"/>
      <c r="B115" s="9"/>
      <c r="C115" s="6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>
      <c r="A116" s="9"/>
      <c r="B116" s="9"/>
      <c r="C116" s="6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>
      <c r="A117" s="9"/>
      <c r="B117" s="9"/>
      <c r="C117" s="6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>
      <c r="A118" s="9"/>
      <c r="B118" s="9"/>
      <c r="C118" s="6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>
      <c r="A119" s="9"/>
      <c r="B119" s="9"/>
      <c r="C119" s="6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>
      <c r="A120" s="9"/>
      <c r="B120" s="9"/>
      <c r="C120" s="6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>
      <c r="A121" s="9"/>
      <c r="B121" s="9"/>
      <c r="C121" s="6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>
      <c r="A122" s="9"/>
      <c r="B122" s="9"/>
      <c r="C122" s="6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>
      <c r="A123" s="9"/>
      <c r="B123" s="9"/>
      <c r="C123" s="6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>
      <c r="A124" s="9"/>
      <c r="B124" s="9"/>
      <c r="C124" s="6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>
      <c r="A125" s="9"/>
      <c r="B125" s="9"/>
      <c r="C125" s="6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>
      <c r="A126" s="9"/>
      <c r="B126" s="9"/>
      <c r="C126" s="6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>
      <c r="A127" s="9"/>
      <c r="B127" s="9"/>
      <c r="C127" s="6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>
      <c r="A128" s="9"/>
      <c r="B128" s="9"/>
      <c r="C128" s="6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>
      <c r="A129" s="9"/>
      <c r="B129" s="9"/>
      <c r="C129" s="6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>
      <c r="A130" s="9"/>
      <c r="B130" s="9"/>
      <c r="C130" s="6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>
      <c r="A131" s="9"/>
      <c r="B131" s="9"/>
      <c r="C131" s="6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>
      <c r="A132" s="9"/>
      <c r="B132" s="9"/>
      <c r="C132" s="6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>
      <c r="A133" s="9"/>
      <c r="B133" s="9"/>
      <c r="C133" s="6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</sheetData>
  <sheetProtection/>
  <mergeCells count="13">
    <mergeCell ref="AO16:AO17"/>
    <mergeCell ref="A6:AO6"/>
    <mergeCell ref="O48:U48"/>
    <mergeCell ref="AF47:AL47"/>
    <mergeCell ref="AF48:AL48"/>
    <mergeCell ref="A16:A17"/>
    <mergeCell ref="C16:C17"/>
    <mergeCell ref="AJ2:AN2"/>
    <mergeCell ref="AJ4:AN4"/>
    <mergeCell ref="D16:U16"/>
    <mergeCell ref="V16:AM16"/>
    <mergeCell ref="A41:C41"/>
    <mergeCell ref="AN16:AN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/>
  <headerFooter alignWithMargins="0">
    <oddHeader>&amp;C
</oddHeader>
    <oddFooter>&amp;R&amp;P/&amp;N</oddFooter>
  </headerFooter>
  <ignoredErrors>
    <ignoredError sqref="R3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64"/>
  <sheetViews>
    <sheetView showZeros="0" zoomScale="60" zoomScaleNormal="60" zoomScaleSheetLayoutView="100" zoomScalePageLayoutView="25" workbookViewId="0" topLeftCell="A1">
      <selection activeCell="AB12" sqref="AB12"/>
    </sheetView>
  </sheetViews>
  <sheetFormatPr defaultColWidth="11.421875" defaultRowHeight="12.75"/>
  <cols>
    <col min="1" max="1" width="4.421875" style="5" customWidth="1"/>
    <col min="2" max="2" width="13.421875" style="5" customWidth="1"/>
    <col min="3" max="3" width="36.421875" style="4" customWidth="1"/>
    <col min="4" max="4" width="6.421875" style="5" customWidth="1"/>
    <col min="5" max="10" width="5.57421875" style="5" customWidth="1"/>
    <col min="11" max="11" width="6.421875" style="17" customWidth="1"/>
    <col min="12" max="15" width="5.57421875" style="5" customWidth="1"/>
    <col min="16" max="16" width="5.57421875" style="28" customWidth="1"/>
    <col min="17" max="17" width="6.421875" style="30" customWidth="1"/>
    <col min="18" max="18" width="7.00390625" style="5" customWidth="1"/>
    <col min="19" max="19" width="7.140625" style="5" customWidth="1"/>
    <col min="20" max="20" width="5.57421875" style="5" customWidth="1"/>
    <col min="21" max="21" width="7.00390625" style="5" customWidth="1"/>
    <col min="22" max="28" width="5.57421875" style="5" customWidth="1"/>
    <col min="29" max="29" width="7.140625" style="17" customWidth="1"/>
    <col min="30" max="33" width="5.57421875" style="5" customWidth="1"/>
    <col min="34" max="34" width="6.421875" style="28" customWidth="1"/>
    <col min="35" max="35" width="5.57421875" style="46" customWidth="1"/>
    <col min="36" max="36" width="6.421875" style="5" customWidth="1"/>
    <col min="37" max="37" width="7.140625" style="5" customWidth="1"/>
    <col min="38" max="39" width="5.57421875" style="5" customWidth="1"/>
    <col min="40" max="40" width="7.421875" style="5" customWidth="1"/>
    <col min="41" max="41" width="5.57421875" style="5" customWidth="1"/>
    <col min="42" max="16384" width="11.421875" style="5" customWidth="1"/>
  </cols>
  <sheetData>
    <row r="1" ht="12.75"/>
    <row r="2" spans="36:40" ht="12.75">
      <c r="AJ2" s="131"/>
      <c r="AK2" s="132"/>
      <c r="AL2" s="132"/>
      <c r="AM2" s="132"/>
      <c r="AN2" s="132"/>
    </row>
    <row r="3" spans="1:41" ht="12.75">
      <c r="A3" s="27"/>
      <c r="B3" s="27"/>
      <c r="C3" s="9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2.75">
      <c r="A4" s="27"/>
      <c r="B4" s="27"/>
      <c r="C4" s="9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3"/>
      <c r="AK4" s="134"/>
      <c r="AL4" s="134"/>
      <c r="AM4" s="134"/>
      <c r="AN4" s="134"/>
      <c r="AO4" s="27"/>
    </row>
    <row r="5" spans="1:41" ht="12.75">
      <c r="A5" s="27"/>
      <c r="B5" s="27"/>
      <c r="C5" s="9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5" t="s">
        <v>147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s="2" customFormat="1" ht="20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2.75">
      <c r="A8" s="27"/>
      <c r="B8" s="27"/>
      <c r="C8" s="9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100" t="s">
        <v>15</v>
      </c>
      <c r="B9" s="100"/>
      <c r="C9" s="101" t="s">
        <v>60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s="3" customFormat="1" ht="15" customHeight="1">
      <c r="A10" s="100" t="s">
        <v>18</v>
      </c>
      <c r="B10" s="100"/>
      <c r="C10" s="101" t="s">
        <v>71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3" customFormat="1" ht="15" customHeight="1">
      <c r="A11" s="100" t="s">
        <v>16</v>
      </c>
      <c r="B11" s="100"/>
      <c r="C11" s="101">
        <v>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s="3" customFormat="1" ht="15" customHeight="1">
      <c r="A12" s="100" t="s">
        <v>17</v>
      </c>
      <c r="B12" s="100"/>
      <c r="C12" s="101" t="s">
        <v>61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15" customHeight="1">
      <c r="A13" s="27"/>
      <c r="B13" s="27"/>
      <c r="C13" s="9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9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4:39" ht="13.5" thickBo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41" ht="13.5" customHeight="1" thickBot="1">
      <c r="A16" s="136" t="s">
        <v>8</v>
      </c>
      <c r="B16" s="89"/>
      <c r="C16" s="138" t="s">
        <v>7</v>
      </c>
      <c r="D16" s="140" t="s">
        <v>11</v>
      </c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0" t="s">
        <v>12</v>
      </c>
      <c r="W16" s="141"/>
      <c r="X16" s="141"/>
      <c r="Y16" s="141"/>
      <c r="Z16" s="141"/>
      <c r="AA16" s="141"/>
      <c r="AB16" s="141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N16" s="144" t="s">
        <v>13</v>
      </c>
      <c r="AO16" s="146" t="s">
        <v>14</v>
      </c>
    </row>
    <row r="17" spans="1:41" ht="249.75">
      <c r="A17" s="137"/>
      <c r="B17" s="90" t="s">
        <v>30</v>
      </c>
      <c r="C17" s="139"/>
      <c r="D17" s="91" t="s">
        <v>19</v>
      </c>
      <c r="E17" s="92" t="s">
        <v>20</v>
      </c>
      <c r="F17" s="93" t="s">
        <v>21</v>
      </c>
      <c r="G17" s="93" t="s">
        <v>22</v>
      </c>
      <c r="H17" s="93" t="s">
        <v>23</v>
      </c>
      <c r="I17" s="93" t="s">
        <v>24</v>
      </c>
      <c r="J17" s="93" t="s">
        <v>25</v>
      </c>
      <c r="K17" s="93" t="s">
        <v>35</v>
      </c>
      <c r="L17" s="93" t="s">
        <v>36</v>
      </c>
      <c r="M17" s="93" t="s">
        <v>26</v>
      </c>
      <c r="N17" s="93" t="s">
        <v>32</v>
      </c>
      <c r="O17" s="93" t="s">
        <v>29</v>
      </c>
      <c r="P17" s="93" t="s">
        <v>27</v>
      </c>
      <c r="Q17" s="93" t="s">
        <v>0</v>
      </c>
      <c r="R17" s="93" t="s">
        <v>28</v>
      </c>
      <c r="S17" s="93" t="s">
        <v>10</v>
      </c>
      <c r="T17" s="93" t="s">
        <v>1</v>
      </c>
      <c r="U17" s="94" t="s">
        <v>2</v>
      </c>
      <c r="V17" s="92" t="s">
        <v>19</v>
      </c>
      <c r="W17" s="92" t="s">
        <v>20</v>
      </c>
      <c r="X17" s="92" t="s">
        <v>21</v>
      </c>
      <c r="Y17" s="92" t="s">
        <v>22</v>
      </c>
      <c r="Z17" s="92" t="s">
        <v>23</v>
      </c>
      <c r="AA17" s="92" t="s">
        <v>24</v>
      </c>
      <c r="AB17" s="92" t="s">
        <v>25</v>
      </c>
      <c r="AC17" s="93" t="s">
        <v>37</v>
      </c>
      <c r="AD17" s="93" t="s">
        <v>36</v>
      </c>
      <c r="AE17" s="93" t="s">
        <v>26</v>
      </c>
      <c r="AF17" s="93" t="s">
        <v>32</v>
      </c>
      <c r="AG17" s="93" t="s">
        <v>29</v>
      </c>
      <c r="AH17" s="93" t="s">
        <v>27</v>
      </c>
      <c r="AI17" s="93" t="s">
        <v>0</v>
      </c>
      <c r="AJ17" s="93" t="s">
        <v>28</v>
      </c>
      <c r="AK17" s="93" t="s">
        <v>10</v>
      </c>
      <c r="AL17" s="93" t="s">
        <v>1</v>
      </c>
      <c r="AM17" s="94" t="s">
        <v>2</v>
      </c>
      <c r="AN17" s="145"/>
      <c r="AO17" s="147"/>
    </row>
    <row r="18" spans="1:75" s="6" customFormat="1" ht="22.5" customHeight="1">
      <c r="A18" s="18">
        <v>1</v>
      </c>
      <c r="B18" s="19" t="s">
        <v>31</v>
      </c>
      <c r="C18" s="47" t="s">
        <v>76</v>
      </c>
      <c r="D18" s="20">
        <v>35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aca="true" t="shared" si="0" ref="R18:R25">SUM(D18:P18)</f>
        <v>35</v>
      </c>
      <c r="S18" s="22">
        <f aca="true" t="shared" si="1" ref="S18:S26">SUM(D18:Q18)</f>
        <v>35</v>
      </c>
      <c r="T18" s="23" t="s">
        <v>47</v>
      </c>
      <c r="U18" s="24">
        <v>1.5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26">SUM(V18:AG18)</f>
        <v>0</v>
      </c>
      <c r="AK18" s="22">
        <f aca="true" t="shared" si="3" ref="AK18:AK26">SUM(V18:AI18)</f>
        <v>0</v>
      </c>
      <c r="AL18" s="23"/>
      <c r="AM18" s="24"/>
      <c r="AN18" s="24">
        <f aca="true" t="shared" si="4" ref="AN18:AN25">AK18+S18</f>
        <v>35</v>
      </c>
      <c r="AO18" s="25">
        <f>SUM(U18,AM18)</f>
        <v>1.5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8" customFormat="1" ht="41.25" customHeight="1">
      <c r="A19" s="18">
        <v>2</v>
      </c>
      <c r="B19" s="19" t="s">
        <v>31</v>
      </c>
      <c r="C19" s="47" t="s">
        <v>79</v>
      </c>
      <c r="D19" s="21">
        <v>10</v>
      </c>
      <c r="E19" s="21">
        <v>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10</v>
      </c>
      <c r="R19" s="22">
        <v>20</v>
      </c>
      <c r="S19" s="22">
        <v>30</v>
      </c>
      <c r="T19" s="23" t="s">
        <v>47</v>
      </c>
      <c r="U19" s="24">
        <v>1</v>
      </c>
      <c r="V19" s="27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7"/>
      <c r="AJ19" s="22"/>
      <c r="AK19" s="22"/>
      <c r="AL19" s="23"/>
      <c r="AM19" s="24"/>
      <c r="AN19" s="24">
        <f t="shared" si="4"/>
        <v>30</v>
      </c>
      <c r="AO19" s="25">
        <f aca="true" t="shared" si="5" ref="AO19:AO29">SUM(U19,AM19)</f>
        <v>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8" customFormat="1" ht="41.25" customHeight="1">
      <c r="A20" s="18">
        <v>3</v>
      </c>
      <c r="B20" s="19" t="s">
        <v>31</v>
      </c>
      <c r="C20" s="47" t="s">
        <v>96</v>
      </c>
      <c r="D20" s="20">
        <v>10</v>
      </c>
      <c r="E20" s="21">
        <v>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5</v>
      </c>
      <c r="R20" s="22">
        <v>20</v>
      </c>
      <c r="S20" s="22">
        <v>25</v>
      </c>
      <c r="T20" s="23" t="s">
        <v>47</v>
      </c>
      <c r="U20" s="24">
        <v>1</v>
      </c>
      <c r="V20" s="21"/>
      <c r="W20" s="21"/>
      <c r="X20" s="21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/>
      <c r="AK20" s="22"/>
      <c r="AL20" s="23"/>
      <c r="AM20" s="24"/>
      <c r="AN20" s="24">
        <v>25</v>
      </c>
      <c r="AO20" s="25">
        <v>1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8" customFormat="1" ht="41.25" customHeight="1">
      <c r="A21" s="18">
        <v>4</v>
      </c>
      <c r="B21" s="19" t="s">
        <v>31</v>
      </c>
      <c r="C21" s="47" t="s">
        <v>77</v>
      </c>
      <c r="D21" s="21">
        <v>20</v>
      </c>
      <c r="E21" s="21">
        <v>10</v>
      </c>
      <c r="F21" s="22"/>
      <c r="G21" s="22"/>
      <c r="H21" s="22"/>
      <c r="I21" s="22"/>
      <c r="J21" s="27">
        <v>10</v>
      </c>
      <c r="K21" s="22"/>
      <c r="L21" s="22"/>
      <c r="M21" s="22"/>
      <c r="N21" s="22"/>
      <c r="O21" s="22"/>
      <c r="P21" s="22"/>
      <c r="Q21" s="22">
        <v>10</v>
      </c>
      <c r="R21" s="22">
        <v>40</v>
      </c>
      <c r="S21" s="22">
        <v>50</v>
      </c>
      <c r="T21" s="23" t="s">
        <v>58</v>
      </c>
      <c r="U21" s="24">
        <v>2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7"/>
      <c r="AJ21" s="22"/>
      <c r="AK21" s="22"/>
      <c r="AL21" s="23"/>
      <c r="AM21" s="24"/>
      <c r="AN21" s="24">
        <f t="shared" si="4"/>
        <v>50</v>
      </c>
      <c r="AO21" s="25">
        <f t="shared" si="5"/>
        <v>2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8" customFormat="1" ht="72" customHeight="1">
      <c r="A22" s="18">
        <v>5</v>
      </c>
      <c r="B22" s="19" t="s">
        <v>34</v>
      </c>
      <c r="C22" s="47" t="s">
        <v>97</v>
      </c>
      <c r="D22" s="21">
        <v>10</v>
      </c>
      <c r="E22" s="21">
        <v>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5</v>
      </c>
      <c r="R22" s="22">
        <f>SUM(D22:P22)</f>
        <v>20</v>
      </c>
      <c r="S22" s="22">
        <f>SUM(D22:Q22)</f>
        <v>25</v>
      </c>
      <c r="T22" s="23" t="s">
        <v>47</v>
      </c>
      <c r="U22" s="24">
        <v>1</v>
      </c>
      <c r="V22" s="22"/>
      <c r="W22" s="22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7"/>
      <c r="AJ22" s="22"/>
      <c r="AK22" s="22"/>
      <c r="AL22" s="23"/>
      <c r="AM22" s="24"/>
      <c r="AN22" s="24">
        <f t="shared" si="4"/>
        <v>25</v>
      </c>
      <c r="AO22" s="25">
        <f t="shared" si="5"/>
        <v>1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ht="32.25" customHeight="1">
      <c r="A23" s="18">
        <v>6</v>
      </c>
      <c r="B23" s="19" t="s">
        <v>31</v>
      </c>
      <c r="C23" s="47" t="s">
        <v>51</v>
      </c>
      <c r="D23" s="20">
        <v>50</v>
      </c>
      <c r="E23" s="21"/>
      <c r="F23" s="22"/>
      <c r="G23" s="22"/>
      <c r="H23" s="22">
        <v>10</v>
      </c>
      <c r="I23" s="22"/>
      <c r="J23" s="22"/>
      <c r="K23" s="22">
        <v>70</v>
      </c>
      <c r="L23" s="22"/>
      <c r="M23" s="22"/>
      <c r="N23" s="22"/>
      <c r="O23" s="22"/>
      <c r="P23" s="22"/>
      <c r="Q23" s="22">
        <v>20</v>
      </c>
      <c r="R23" s="22">
        <f t="shared" si="0"/>
        <v>130</v>
      </c>
      <c r="S23" s="22">
        <f t="shared" si="1"/>
        <v>150</v>
      </c>
      <c r="T23" s="23" t="s">
        <v>47</v>
      </c>
      <c r="U23" s="24">
        <v>5</v>
      </c>
      <c r="V23" s="21"/>
      <c r="W23" s="21"/>
      <c r="X23" s="21"/>
      <c r="Y23" s="21"/>
      <c r="Z23" s="21"/>
      <c r="AA23" s="21"/>
      <c r="AB23" s="21"/>
      <c r="AC23" s="21">
        <v>80</v>
      </c>
      <c r="AD23" s="22"/>
      <c r="AE23" s="22"/>
      <c r="AF23" s="22"/>
      <c r="AG23" s="22"/>
      <c r="AH23" s="22">
        <v>160</v>
      </c>
      <c r="AI23" s="22"/>
      <c r="AJ23" s="22">
        <f t="shared" si="2"/>
        <v>80</v>
      </c>
      <c r="AK23" s="22">
        <f t="shared" si="3"/>
        <v>240</v>
      </c>
      <c r="AL23" s="23" t="s">
        <v>58</v>
      </c>
      <c r="AM23" s="24">
        <v>9</v>
      </c>
      <c r="AN23" s="24">
        <f t="shared" si="4"/>
        <v>390</v>
      </c>
      <c r="AO23" s="25">
        <f t="shared" si="5"/>
        <v>14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ht="37.5" customHeight="1">
      <c r="A24" s="18">
        <v>7</v>
      </c>
      <c r="B24" s="19" t="s">
        <v>31</v>
      </c>
      <c r="C24" s="48" t="s">
        <v>78</v>
      </c>
      <c r="D24" s="20">
        <v>50</v>
      </c>
      <c r="E24" s="21"/>
      <c r="F24" s="22"/>
      <c r="G24" s="22"/>
      <c r="H24" s="22"/>
      <c r="I24" s="22"/>
      <c r="J24" s="22"/>
      <c r="K24" s="22">
        <v>80</v>
      </c>
      <c r="L24" s="22"/>
      <c r="M24" s="22"/>
      <c r="N24" s="22"/>
      <c r="O24" s="22"/>
      <c r="P24" s="22"/>
      <c r="Q24" s="22">
        <v>20</v>
      </c>
      <c r="R24" s="22">
        <f t="shared" si="0"/>
        <v>130</v>
      </c>
      <c r="S24" s="22">
        <f t="shared" si="1"/>
        <v>150</v>
      </c>
      <c r="T24" s="23" t="s">
        <v>47</v>
      </c>
      <c r="U24" s="24">
        <v>5</v>
      </c>
      <c r="V24" s="21"/>
      <c r="W24" s="21"/>
      <c r="X24" s="21"/>
      <c r="Y24" s="21"/>
      <c r="Z24" s="21">
        <v>10</v>
      </c>
      <c r="AA24" s="21"/>
      <c r="AB24" s="21"/>
      <c r="AC24" s="21">
        <v>30</v>
      </c>
      <c r="AD24" s="22"/>
      <c r="AE24" s="22"/>
      <c r="AF24" s="22"/>
      <c r="AG24" s="22"/>
      <c r="AH24" s="22">
        <v>160</v>
      </c>
      <c r="AI24" s="22"/>
      <c r="AJ24" s="22">
        <f t="shared" si="2"/>
        <v>40</v>
      </c>
      <c r="AK24" s="22">
        <f t="shared" si="3"/>
        <v>200</v>
      </c>
      <c r="AL24" s="23" t="s">
        <v>58</v>
      </c>
      <c r="AM24" s="24">
        <v>7.5</v>
      </c>
      <c r="AN24" s="24">
        <f t="shared" si="4"/>
        <v>350</v>
      </c>
      <c r="AO24" s="25">
        <f t="shared" si="5"/>
        <v>12.5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41" ht="33.75" customHeight="1">
      <c r="A25" s="18">
        <v>8</v>
      </c>
      <c r="B25" s="19" t="s">
        <v>31</v>
      </c>
      <c r="C25" s="48" t="s">
        <v>70</v>
      </c>
      <c r="D25" s="20">
        <v>50</v>
      </c>
      <c r="E25" s="21"/>
      <c r="F25" s="22"/>
      <c r="G25" s="22"/>
      <c r="H25" s="22"/>
      <c r="I25" s="22"/>
      <c r="J25" s="22"/>
      <c r="K25" s="22">
        <v>80</v>
      </c>
      <c r="L25" s="22"/>
      <c r="M25" s="22"/>
      <c r="N25" s="22"/>
      <c r="O25" s="22"/>
      <c r="P25" s="22"/>
      <c r="Q25" s="22">
        <v>30</v>
      </c>
      <c r="R25" s="22">
        <f t="shared" si="0"/>
        <v>130</v>
      </c>
      <c r="S25" s="22">
        <f t="shared" si="1"/>
        <v>160</v>
      </c>
      <c r="T25" s="23" t="s">
        <v>47</v>
      </c>
      <c r="U25" s="24">
        <v>5</v>
      </c>
      <c r="V25" s="21"/>
      <c r="W25" s="21"/>
      <c r="X25" s="21"/>
      <c r="Y25" s="21"/>
      <c r="Z25" s="21">
        <v>10</v>
      </c>
      <c r="AA25" s="21"/>
      <c r="AB25" s="21"/>
      <c r="AC25" s="21">
        <v>30</v>
      </c>
      <c r="AD25" s="22"/>
      <c r="AE25" s="22"/>
      <c r="AF25" s="22"/>
      <c r="AG25" s="22"/>
      <c r="AH25" s="22">
        <v>160</v>
      </c>
      <c r="AI25" s="22"/>
      <c r="AJ25" s="22">
        <f t="shared" si="2"/>
        <v>40</v>
      </c>
      <c r="AK25" s="22">
        <f t="shared" si="3"/>
        <v>200</v>
      </c>
      <c r="AL25" s="23" t="s">
        <v>58</v>
      </c>
      <c r="AM25" s="24">
        <v>7.5</v>
      </c>
      <c r="AN25" s="24">
        <f t="shared" si="4"/>
        <v>360</v>
      </c>
      <c r="AO25" s="25">
        <f t="shared" si="5"/>
        <v>12.5</v>
      </c>
    </row>
    <row r="26" spans="1:41" ht="33.75" customHeight="1">
      <c r="A26" s="18">
        <v>9</v>
      </c>
      <c r="B26" s="26" t="s">
        <v>31</v>
      </c>
      <c r="C26" s="49" t="s">
        <v>98</v>
      </c>
      <c r="D26" s="20">
        <v>20</v>
      </c>
      <c r="E26" s="21"/>
      <c r="F26" s="22"/>
      <c r="G26" s="22"/>
      <c r="H26" s="22"/>
      <c r="I26" s="22"/>
      <c r="J26" s="22"/>
      <c r="K26" s="22">
        <v>40</v>
      </c>
      <c r="L26" s="22"/>
      <c r="M26" s="22"/>
      <c r="N26" s="22"/>
      <c r="O26" s="22"/>
      <c r="P26" s="22"/>
      <c r="Q26" s="22">
        <v>15</v>
      </c>
      <c r="R26" s="22">
        <f>SUM(D26:P26)</f>
        <v>60</v>
      </c>
      <c r="S26" s="22">
        <f t="shared" si="1"/>
        <v>75</v>
      </c>
      <c r="T26" s="23" t="s">
        <v>58</v>
      </c>
      <c r="U26" s="24">
        <v>2.5</v>
      </c>
      <c r="V26" s="21"/>
      <c r="W26" s="21"/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>
        <v>40</v>
      </c>
      <c r="AI26" s="22"/>
      <c r="AJ26" s="22">
        <f t="shared" si="2"/>
        <v>0</v>
      </c>
      <c r="AK26" s="22">
        <f t="shared" si="3"/>
        <v>40</v>
      </c>
      <c r="AL26" s="23"/>
      <c r="AM26" s="24">
        <v>2</v>
      </c>
      <c r="AN26" s="24">
        <v>115</v>
      </c>
      <c r="AO26" s="25">
        <f t="shared" si="5"/>
        <v>4.5</v>
      </c>
    </row>
    <row r="27" spans="1:67" ht="30.75" customHeight="1">
      <c r="A27" s="18">
        <v>10</v>
      </c>
      <c r="B27" s="26" t="s">
        <v>31</v>
      </c>
      <c r="C27" s="50" t="s">
        <v>64</v>
      </c>
      <c r="D27" s="20">
        <v>30</v>
      </c>
      <c r="E27" s="21"/>
      <c r="F27" s="22"/>
      <c r="G27" s="22"/>
      <c r="H27" s="22"/>
      <c r="I27" s="22"/>
      <c r="J27" s="22"/>
      <c r="K27" s="22">
        <v>40</v>
      </c>
      <c r="L27" s="22"/>
      <c r="M27" s="22"/>
      <c r="N27" s="22"/>
      <c r="O27" s="22"/>
      <c r="P27" s="27"/>
      <c r="Q27" s="22">
        <v>10</v>
      </c>
      <c r="R27" s="22">
        <f>SUM(D27:P27)</f>
        <v>70</v>
      </c>
      <c r="S27" s="22">
        <f>SUM(D27:Q27)</f>
        <v>80</v>
      </c>
      <c r="T27" s="23" t="s">
        <v>47</v>
      </c>
      <c r="U27" s="24">
        <v>2.5</v>
      </c>
      <c r="V27" s="21"/>
      <c r="W27" s="21"/>
      <c r="X27" s="21"/>
      <c r="Y27" s="21"/>
      <c r="Z27" s="21"/>
      <c r="AA27" s="21"/>
      <c r="AB27" s="21"/>
      <c r="AC27" s="21">
        <v>40</v>
      </c>
      <c r="AD27" s="22"/>
      <c r="AE27" s="22"/>
      <c r="AF27" s="22"/>
      <c r="AG27" s="22"/>
      <c r="AH27" s="22">
        <v>80</v>
      </c>
      <c r="AI27" s="22"/>
      <c r="AJ27" s="22">
        <f>SUM(V27:AG27)</f>
        <v>40</v>
      </c>
      <c r="AK27" s="22">
        <f>SUM(V27:AI27)</f>
        <v>120</v>
      </c>
      <c r="AL27" s="23" t="s">
        <v>47</v>
      </c>
      <c r="AM27" s="24">
        <v>4.5</v>
      </c>
      <c r="AN27" s="24">
        <f>AK27+S27</f>
        <v>200</v>
      </c>
      <c r="AO27" s="25">
        <f t="shared" si="5"/>
        <v>7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7" customFormat="1" ht="15" customHeight="1">
      <c r="A28" s="18">
        <v>11</v>
      </c>
      <c r="B28" s="26" t="s">
        <v>31</v>
      </c>
      <c r="C28" s="47" t="s">
        <v>53</v>
      </c>
      <c r="D28" s="20"/>
      <c r="E28" s="21"/>
      <c r="F28" s="22"/>
      <c r="G28" s="22"/>
      <c r="H28" s="22"/>
      <c r="I28" s="22"/>
      <c r="J28" s="22"/>
      <c r="K28" s="22"/>
      <c r="L28" s="22"/>
      <c r="M28" s="22">
        <v>30</v>
      </c>
      <c r="N28" s="22"/>
      <c r="O28" s="22"/>
      <c r="P28" s="22"/>
      <c r="Q28" s="22"/>
      <c r="R28" s="22">
        <f>SUM(D28:P28)</f>
        <v>30</v>
      </c>
      <c r="S28" s="22">
        <f>SUM(D28:Q28)</f>
        <v>30</v>
      </c>
      <c r="T28" s="23" t="s">
        <v>47</v>
      </c>
      <c r="U28" s="24">
        <v>1.5</v>
      </c>
      <c r="V28" s="21"/>
      <c r="W28" s="21"/>
      <c r="X28" s="21"/>
      <c r="Y28" s="21"/>
      <c r="Z28" s="21"/>
      <c r="AA28" s="21"/>
      <c r="AB28" s="21"/>
      <c r="AC28" s="21"/>
      <c r="AD28" s="22"/>
      <c r="AE28" s="22">
        <v>30</v>
      </c>
      <c r="AF28" s="22"/>
      <c r="AG28" s="22"/>
      <c r="AH28" s="22"/>
      <c r="AI28" s="22"/>
      <c r="AJ28" s="22">
        <f>SUM(V28:AG28)</f>
        <v>30</v>
      </c>
      <c r="AK28" s="22">
        <f>SUM(V28:AI28)</f>
        <v>30</v>
      </c>
      <c r="AL28" s="23" t="s">
        <v>58</v>
      </c>
      <c r="AM28" s="24">
        <v>1.5</v>
      </c>
      <c r="AN28" s="24">
        <f>AK28+S28</f>
        <v>60</v>
      </c>
      <c r="AO28" s="25">
        <f t="shared" si="5"/>
        <v>3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17" customFormat="1" ht="15" customHeight="1" thickBot="1">
      <c r="A29" s="18">
        <v>12</v>
      </c>
      <c r="B29" s="26" t="s">
        <v>31</v>
      </c>
      <c r="C29" s="95" t="s">
        <v>72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>
        <v>15</v>
      </c>
      <c r="P29" s="22"/>
      <c r="Q29" s="22"/>
      <c r="R29" s="22">
        <f>SUM(D29:P29)</f>
        <v>15</v>
      </c>
      <c r="S29" s="22">
        <f>SUM(D29:Q29)</f>
        <v>15</v>
      </c>
      <c r="T29" s="23" t="s">
        <v>47</v>
      </c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>
        <v>15</v>
      </c>
      <c r="AH29" s="22"/>
      <c r="AI29" s="22"/>
      <c r="AJ29" s="22">
        <f>SUM(V29:AG29)</f>
        <v>15</v>
      </c>
      <c r="AK29" s="22">
        <f>SUM(V29:AI29)</f>
        <v>15</v>
      </c>
      <c r="AL29" s="23"/>
      <c r="AM29" s="24"/>
      <c r="AN29" s="24">
        <f>AK29+S29</f>
        <v>30</v>
      </c>
      <c r="AO29" s="25">
        <f t="shared" si="5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41" ht="15" customHeight="1" thickBot="1">
      <c r="A30" s="148" t="s">
        <v>3</v>
      </c>
      <c r="B30" s="149"/>
      <c r="C30" s="150"/>
      <c r="D30" s="96">
        <f aca="true" t="shared" si="6" ref="D30:S30">SUM(D18:D29)</f>
        <v>285</v>
      </c>
      <c r="E30" s="96">
        <f t="shared" si="6"/>
        <v>40</v>
      </c>
      <c r="F30" s="96">
        <f t="shared" si="6"/>
        <v>0</v>
      </c>
      <c r="G30" s="96">
        <f t="shared" si="6"/>
        <v>0</v>
      </c>
      <c r="H30" s="96">
        <f t="shared" si="6"/>
        <v>10</v>
      </c>
      <c r="I30" s="96">
        <f t="shared" si="6"/>
        <v>0</v>
      </c>
      <c r="J30" s="96">
        <f t="shared" si="6"/>
        <v>10</v>
      </c>
      <c r="K30" s="96">
        <f t="shared" si="6"/>
        <v>310</v>
      </c>
      <c r="L30" s="96">
        <f t="shared" si="6"/>
        <v>0</v>
      </c>
      <c r="M30" s="96">
        <f t="shared" si="6"/>
        <v>30</v>
      </c>
      <c r="N30" s="96">
        <f t="shared" si="6"/>
        <v>0</v>
      </c>
      <c r="O30" s="96">
        <f t="shared" si="6"/>
        <v>15</v>
      </c>
      <c r="P30" s="96">
        <f t="shared" si="6"/>
        <v>0</v>
      </c>
      <c r="Q30" s="96">
        <f t="shared" si="6"/>
        <v>125</v>
      </c>
      <c r="R30" s="96">
        <f t="shared" si="6"/>
        <v>700</v>
      </c>
      <c r="S30" s="96">
        <f t="shared" si="6"/>
        <v>825</v>
      </c>
      <c r="T30" s="96"/>
      <c r="U30" s="96">
        <f aca="true" t="shared" si="7" ref="U30:AJ30">SUM(U18:U29)</f>
        <v>28</v>
      </c>
      <c r="V30" s="96">
        <f t="shared" si="7"/>
        <v>0</v>
      </c>
      <c r="W30" s="96">
        <f t="shared" si="7"/>
        <v>0</v>
      </c>
      <c r="X30" s="96">
        <f t="shared" si="7"/>
        <v>0</v>
      </c>
      <c r="Y30" s="96">
        <f t="shared" si="7"/>
        <v>0</v>
      </c>
      <c r="Z30" s="96">
        <f t="shared" si="7"/>
        <v>20</v>
      </c>
      <c r="AA30" s="96">
        <f t="shared" si="7"/>
        <v>0</v>
      </c>
      <c r="AB30" s="96">
        <f t="shared" si="7"/>
        <v>0</v>
      </c>
      <c r="AC30" s="96">
        <f t="shared" si="7"/>
        <v>180</v>
      </c>
      <c r="AD30" s="96">
        <f t="shared" si="7"/>
        <v>0</v>
      </c>
      <c r="AE30" s="96">
        <f t="shared" si="7"/>
        <v>30</v>
      </c>
      <c r="AF30" s="96">
        <f t="shared" si="7"/>
        <v>0</v>
      </c>
      <c r="AG30" s="96">
        <f t="shared" si="7"/>
        <v>15</v>
      </c>
      <c r="AH30" s="96">
        <f t="shared" si="7"/>
        <v>600</v>
      </c>
      <c r="AI30" s="96">
        <f t="shared" si="7"/>
        <v>0</v>
      </c>
      <c r="AJ30" s="96">
        <f t="shared" si="7"/>
        <v>245</v>
      </c>
      <c r="AK30" s="96">
        <f>SUM(AK18:AK29)</f>
        <v>845</v>
      </c>
      <c r="AL30" s="96"/>
      <c r="AM30" s="96">
        <f>SUM(AM18:AM29)</f>
        <v>32</v>
      </c>
      <c r="AN30" s="97">
        <f>SUM(S30,AK30)</f>
        <v>1670</v>
      </c>
      <c r="AO30" s="97">
        <f>SUM(U30,AM30)</f>
        <v>60</v>
      </c>
    </row>
    <row r="31" spans="1:41" ht="12.75">
      <c r="A31" s="27"/>
      <c r="B31" s="27"/>
      <c r="C31" s="98" t="s">
        <v>38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2.75">
      <c r="A32" s="27"/>
      <c r="B32" s="27"/>
      <c r="C32" s="98" t="s">
        <v>39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0:38" ht="12.75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0:38" ht="12.7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0:38" ht="12.75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3:38" ht="12.75">
      <c r="C36" s="4" t="s">
        <v>4</v>
      </c>
      <c r="J36" s="27"/>
      <c r="K36" s="27"/>
      <c r="L36" s="27"/>
      <c r="M36" s="27"/>
      <c r="N36" s="27"/>
      <c r="O36" s="27" t="s">
        <v>4</v>
      </c>
      <c r="P36" s="27"/>
      <c r="Q36" s="27"/>
      <c r="R36" s="27" t="s">
        <v>59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51" t="s">
        <v>4</v>
      </c>
      <c r="AG36" s="151"/>
      <c r="AH36" s="151"/>
      <c r="AI36" s="151"/>
      <c r="AJ36" s="151"/>
      <c r="AK36" s="151"/>
      <c r="AL36" s="151"/>
    </row>
    <row r="37" spans="3:38" ht="12.75">
      <c r="C37" s="1" t="s">
        <v>9</v>
      </c>
      <c r="J37" s="27"/>
      <c r="K37" s="27"/>
      <c r="L37" s="27"/>
      <c r="M37" s="98"/>
      <c r="N37" s="27"/>
      <c r="O37" s="151" t="s">
        <v>5</v>
      </c>
      <c r="P37" s="151"/>
      <c r="Q37" s="151"/>
      <c r="R37" s="151"/>
      <c r="S37" s="151"/>
      <c r="T37" s="151"/>
      <c r="U37" s="151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1" t="s">
        <v>6</v>
      </c>
      <c r="AG37" s="151"/>
      <c r="AH37" s="151"/>
      <c r="AI37" s="151"/>
      <c r="AJ37" s="151"/>
      <c r="AK37" s="151"/>
      <c r="AL37" s="151"/>
    </row>
    <row r="38" spans="10:38" ht="12.7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0:38" ht="12.75"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0:38" ht="12.75"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0:38" ht="12.75"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0:38" ht="12.75"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0:38" ht="12.75"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0:38" ht="12.75"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0:38" ht="12.75"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0:38" ht="12.75"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0:38" ht="12.75"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0:38" ht="12.75"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0:38" ht="12.75"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0:38" ht="12.75"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0:38" ht="12.75"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0:38" ht="12.75"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0:38" ht="12.75"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0:38" ht="12.75"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0:38" ht="12.75"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0:38" ht="12.75"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0:38" ht="12.75"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0:38" ht="12.75"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0:38" ht="12.75"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0:38" ht="12.75"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0:38" ht="12.75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0:38" ht="12.75"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0:38" ht="12.75"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0:38" ht="12.75"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</sheetData>
  <sheetProtection/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92"/>
  <sheetViews>
    <sheetView showZeros="0" zoomScale="70" zoomScaleNormal="70" zoomScaleSheetLayoutView="100" zoomScalePageLayoutView="70" workbookViewId="0" topLeftCell="A1">
      <selection activeCell="AJ4" sqref="AJ4:AN4"/>
    </sheetView>
  </sheetViews>
  <sheetFormatPr defaultColWidth="11.421875" defaultRowHeight="12.75"/>
  <cols>
    <col min="1" max="1" width="4.421875" style="5" customWidth="1"/>
    <col min="2" max="2" width="9.421875" style="5" customWidth="1"/>
    <col min="3" max="3" width="37.57421875" style="5" customWidth="1"/>
    <col min="4" max="4" width="7.421875" style="5" customWidth="1"/>
    <col min="5" max="10" width="5.57421875" style="5" customWidth="1"/>
    <col min="11" max="11" width="7.00390625" style="17" customWidth="1"/>
    <col min="12" max="15" width="5.57421875" style="5" customWidth="1"/>
    <col min="16" max="16" width="5.57421875" style="29" customWidth="1"/>
    <col min="17" max="17" width="7.140625" style="30" customWidth="1"/>
    <col min="18" max="18" width="6.421875" style="5" customWidth="1"/>
    <col min="19" max="19" width="6.57421875" style="5" customWidth="1"/>
    <col min="20" max="28" width="5.57421875" style="5" customWidth="1"/>
    <col min="29" max="29" width="6.57421875" style="17" customWidth="1"/>
    <col min="30" max="33" width="5.57421875" style="5" customWidth="1"/>
    <col min="34" max="34" width="6.421875" style="28" customWidth="1"/>
    <col min="35" max="35" width="7.421875" style="30" customWidth="1"/>
    <col min="36" max="36" width="7.8515625" style="5" customWidth="1"/>
    <col min="37" max="37" width="7.00390625" style="5" customWidth="1"/>
    <col min="38" max="39" width="5.57421875" style="5" customWidth="1"/>
    <col min="40" max="40" width="7.00390625" style="5" customWidth="1"/>
    <col min="41" max="41" width="7.140625" style="5" customWidth="1"/>
    <col min="42" max="16384" width="11.421875" style="5" customWidth="1"/>
  </cols>
  <sheetData>
    <row r="1" spans="1:4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98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 t="s">
        <v>149</v>
      </c>
      <c r="AK1" s="27"/>
      <c r="AL1" s="27"/>
      <c r="AM1" s="27"/>
      <c r="AN1" s="27"/>
      <c r="AO1" s="27"/>
    </row>
    <row r="2" spans="1:4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98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33" t="s">
        <v>150</v>
      </c>
      <c r="AK2" s="134"/>
      <c r="AL2" s="134"/>
      <c r="AM2" s="134"/>
      <c r="AN2" s="134"/>
      <c r="AO2" s="27"/>
    </row>
    <row r="3" spans="1:4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9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 t="s">
        <v>33</v>
      </c>
      <c r="AK3" s="27"/>
      <c r="AL3" s="27"/>
      <c r="AM3" s="27"/>
      <c r="AN3" s="27"/>
      <c r="AO3" s="27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9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3" t="s">
        <v>151</v>
      </c>
      <c r="AK4" s="134"/>
      <c r="AL4" s="134"/>
      <c r="AM4" s="134"/>
      <c r="AN4" s="134"/>
      <c r="AO4" s="27"/>
    </row>
    <row r="5" spans="1:4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98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5" t="s">
        <v>148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s="2" customFormat="1" ht="20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9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100" t="s">
        <v>15</v>
      </c>
      <c r="B9" s="100"/>
      <c r="C9" s="100" t="s">
        <v>60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s="3" customFormat="1" ht="15" customHeight="1">
      <c r="A10" s="100" t="s">
        <v>18</v>
      </c>
      <c r="B10" s="100"/>
      <c r="C10" s="100" t="s">
        <v>71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3" customFormat="1" ht="15" customHeight="1">
      <c r="A11" s="100" t="s">
        <v>16</v>
      </c>
      <c r="B11" s="100"/>
      <c r="C11" s="100">
        <v>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s="3" customFormat="1" ht="15" customHeight="1">
      <c r="A12" s="100" t="s">
        <v>17</v>
      </c>
      <c r="B12" s="100"/>
      <c r="C12" s="100" t="s">
        <v>61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9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9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ht="13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9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ht="13.5" customHeight="1" thickBot="1">
      <c r="A16" s="136" t="s">
        <v>8</v>
      </c>
      <c r="B16" s="89"/>
      <c r="C16" s="138" t="s">
        <v>7</v>
      </c>
      <c r="D16" s="140" t="s">
        <v>11</v>
      </c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0" t="s">
        <v>12</v>
      </c>
      <c r="W16" s="141"/>
      <c r="X16" s="141"/>
      <c r="Y16" s="141"/>
      <c r="Z16" s="141"/>
      <c r="AA16" s="141"/>
      <c r="AB16" s="141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N16" s="144" t="s">
        <v>13</v>
      </c>
      <c r="AO16" s="146" t="s">
        <v>14</v>
      </c>
    </row>
    <row r="17" spans="1:41" ht="249.75">
      <c r="A17" s="137"/>
      <c r="B17" s="90" t="s">
        <v>30</v>
      </c>
      <c r="C17" s="139"/>
      <c r="D17" s="91" t="s">
        <v>19</v>
      </c>
      <c r="E17" s="92" t="s">
        <v>20</v>
      </c>
      <c r="F17" s="93" t="s">
        <v>21</v>
      </c>
      <c r="G17" s="93" t="s">
        <v>22</v>
      </c>
      <c r="H17" s="93" t="s">
        <v>23</v>
      </c>
      <c r="I17" s="93" t="s">
        <v>24</v>
      </c>
      <c r="J17" s="93" t="s">
        <v>25</v>
      </c>
      <c r="K17" s="93" t="s">
        <v>35</v>
      </c>
      <c r="L17" s="93" t="s">
        <v>36</v>
      </c>
      <c r="M17" s="93" t="s">
        <v>26</v>
      </c>
      <c r="N17" s="93" t="s">
        <v>32</v>
      </c>
      <c r="O17" s="93" t="s">
        <v>29</v>
      </c>
      <c r="P17" s="102" t="s">
        <v>27</v>
      </c>
      <c r="Q17" s="93" t="s">
        <v>0</v>
      </c>
      <c r="R17" s="93" t="s">
        <v>28</v>
      </c>
      <c r="S17" s="93" t="s">
        <v>10</v>
      </c>
      <c r="T17" s="93" t="s">
        <v>1</v>
      </c>
      <c r="U17" s="94" t="s">
        <v>2</v>
      </c>
      <c r="V17" s="92" t="s">
        <v>19</v>
      </c>
      <c r="W17" s="92" t="s">
        <v>20</v>
      </c>
      <c r="X17" s="92" t="s">
        <v>21</v>
      </c>
      <c r="Y17" s="92" t="s">
        <v>22</v>
      </c>
      <c r="Z17" s="92" t="s">
        <v>23</v>
      </c>
      <c r="AA17" s="92" t="s">
        <v>24</v>
      </c>
      <c r="AB17" s="92" t="s">
        <v>25</v>
      </c>
      <c r="AC17" s="93" t="s">
        <v>37</v>
      </c>
      <c r="AD17" s="93" t="s">
        <v>36</v>
      </c>
      <c r="AE17" s="93" t="s">
        <v>26</v>
      </c>
      <c r="AF17" s="93" t="s">
        <v>32</v>
      </c>
      <c r="AG17" s="93" t="s">
        <v>29</v>
      </c>
      <c r="AH17" s="93" t="s">
        <v>27</v>
      </c>
      <c r="AI17" s="93" t="s">
        <v>0</v>
      </c>
      <c r="AJ17" s="93" t="s">
        <v>28</v>
      </c>
      <c r="AK17" s="93" t="s">
        <v>10</v>
      </c>
      <c r="AL17" s="93" t="s">
        <v>1</v>
      </c>
      <c r="AM17" s="94" t="s">
        <v>2</v>
      </c>
      <c r="AN17" s="145"/>
      <c r="AO17" s="147"/>
    </row>
    <row r="18" spans="1:41" ht="42.75" customHeight="1">
      <c r="A18" s="18">
        <v>1</v>
      </c>
      <c r="B18" s="19" t="s">
        <v>31</v>
      </c>
      <c r="C18" s="67" t="s">
        <v>62</v>
      </c>
      <c r="D18" s="20">
        <v>50</v>
      </c>
      <c r="E18" s="21"/>
      <c r="F18" s="22"/>
      <c r="G18" s="22"/>
      <c r="H18" s="22">
        <v>10</v>
      </c>
      <c r="I18" s="22"/>
      <c r="J18" s="22"/>
      <c r="K18" s="22">
        <v>30</v>
      </c>
      <c r="L18" s="22"/>
      <c r="M18" s="22"/>
      <c r="N18" s="22"/>
      <c r="O18" s="22"/>
      <c r="P18" s="103">
        <v>80</v>
      </c>
      <c r="Q18" s="22">
        <v>25</v>
      </c>
      <c r="R18" s="22">
        <v>130</v>
      </c>
      <c r="S18" s="22">
        <f aca="true" t="shared" si="0" ref="S18:S30">SUM(D18:Q18)</f>
        <v>195</v>
      </c>
      <c r="T18" s="23" t="s">
        <v>143</v>
      </c>
      <c r="U18" s="24">
        <v>7.5</v>
      </c>
      <c r="V18" s="21"/>
      <c r="W18" s="21"/>
      <c r="X18" s="21"/>
      <c r="Y18" s="21"/>
      <c r="Z18" s="21">
        <v>10</v>
      </c>
      <c r="AA18" s="21"/>
      <c r="AB18" s="21"/>
      <c r="AC18" s="21">
        <v>30</v>
      </c>
      <c r="AD18" s="22"/>
      <c r="AE18" s="22"/>
      <c r="AF18" s="22"/>
      <c r="AG18" s="22"/>
      <c r="AH18" s="22"/>
      <c r="AI18" s="22"/>
      <c r="AJ18" s="22"/>
      <c r="AK18" s="22"/>
      <c r="AL18" s="23" t="s">
        <v>58</v>
      </c>
      <c r="AM18" s="24">
        <v>1.5</v>
      </c>
      <c r="AN18" s="24">
        <f>AK18+S18</f>
        <v>195</v>
      </c>
      <c r="AO18" s="25">
        <f>SUM(U18,AM18)</f>
        <v>9</v>
      </c>
    </row>
    <row r="19" spans="1:41" ht="44.25" customHeight="1">
      <c r="A19" s="18">
        <v>2</v>
      </c>
      <c r="B19" s="19" t="s">
        <v>31</v>
      </c>
      <c r="C19" s="67" t="s">
        <v>63</v>
      </c>
      <c r="D19" s="20">
        <v>25</v>
      </c>
      <c r="E19" s="21"/>
      <c r="F19" s="22"/>
      <c r="G19" s="22"/>
      <c r="H19" s="22"/>
      <c r="I19" s="22"/>
      <c r="J19" s="22"/>
      <c r="K19" s="22">
        <v>60</v>
      </c>
      <c r="L19" s="22"/>
      <c r="M19" s="22"/>
      <c r="N19" s="22"/>
      <c r="O19" s="22"/>
      <c r="P19" s="103"/>
      <c r="Q19" s="22"/>
      <c r="R19" s="22">
        <f aca="true" t="shared" si="1" ref="R19:R30">SUM(D19:P19)</f>
        <v>85</v>
      </c>
      <c r="S19" s="22">
        <f t="shared" si="0"/>
        <v>85</v>
      </c>
      <c r="T19" s="23" t="s">
        <v>47</v>
      </c>
      <c r="U19" s="24">
        <v>3</v>
      </c>
      <c r="V19" s="21">
        <v>15</v>
      </c>
      <c r="W19" s="21"/>
      <c r="X19" s="21"/>
      <c r="Y19" s="21"/>
      <c r="Z19" s="21">
        <v>5</v>
      </c>
      <c r="AA19" s="21"/>
      <c r="AB19" s="21"/>
      <c r="AC19" s="21">
        <v>15</v>
      </c>
      <c r="AD19" s="22"/>
      <c r="AE19" s="22"/>
      <c r="AF19" s="22"/>
      <c r="AG19" s="22"/>
      <c r="AH19" s="22">
        <v>40</v>
      </c>
      <c r="AI19" s="22">
        <v>35</v>
      </c>
      <c r="AJ19" s="22">
        <f aca="true" t="shared" si="2" ref="AJ19:AJ30">SUM(V19:AG19)</f>
        <v>35</v>
      </c>
      <c r="AK19" s="22">
        <f aca="true" t="shared" si="3" ref="AK19:AK30">SUM(V19:AI19)</f>
        <v>110</v>
      </c>
      <c r="AL19" s="23" t="s">
        <v>47</v>
      </c>
      <c r="AM19" s="24">
        <v>4</v>
      </c>
      <c r="AN19" s="24">
        <f aca="true" t="shared" si="4" ref="AN19:AN30">AK19+S19</f>
        <v>195</v>
      </c>
      <c r="AO19" s="25">
        <f aca="true" t="shared" si="5" ref="AO19:AO30">SUM(U19,AM19)</f>
        <v>7</v>
      </c>
    </row>
    <row r="20" spans="1:41" ht="30.75" customHeight="1">
      <c r="A20" s="18">
        <v>3</v>
      </c>
      <c r="B20" s="19" t="s">
        <v>31</v>
      </c>
      <c r="C20" s="67" t="s">
        <v>65</v>
      </c>
      <c r="D20" s="20">
        <v>25</v>
      </c>
      <c r="E20" s="21"/>
      <c r="F20" s="22"/>
      <c r="G20" s="22"/>
      <c r="H20" s="22"/>
      <c r="I20" s="22"/>
      <c r="J20" s="22"/>
      <c r="K20" s="22">
        <v>60</v>
      </c>
      <c r="L20" s="22"/>
      <c r="M20" s="22"/>
      <c r="N20" s="22"/>
      <c r="O20" s="22"/>
      <c r="P20" s="103"/>
      <c r="Q20" s="22"/>
      <c r="R20" s="22">
        <f t="shared" si="1"/>
        <v>85</v>
      </c>
      <c r="S20" s="22">
        <f t="shared" si="0"/>
        <v>85</v>
      </c>
      <c r="T20" s="23" t="s">
        <v>47</v>
      </c>
      <c r="U20" s="24">
        <v>3</v>
      </c>
      <c r="V20" s="21">
        <v>25</v>
      </c>
      <c r="W20" s="21"/>
      <c r="X20" s="21"/>
      <c r="Y20" s="21"/>
      <c r="Z20" s="21">
        <v>5</v>
      </c>
      <c r="AA20" s="21"/>
      <c r="AB20" s="21"/>
      <c r="AC20" s="21">
        <v>15</v>
      </c>
      <c r="AD20" s="22"/>
      <c r="AE20" s="22"/>
      <c r="AF20" s="22"/>
      <c r="AG20" s="22"/>
      <c r="AH20" s="22">
        <v>80</v>
      </c>
      <c r="AI20" s="22">
        <v>25</v>
      </c>
      <c r="AJ20" s="22">
        <f t="shared" si="2"/>
        <v>45</v>
      </c>
      <c r="AK20" s="22">
        <f t="shared" si="3"/>
        <v>150</v>
      </c>
      <c r="AL20" s="23" t="s">
        <v>58</v>
      </c>
      <c r="AM20" s="24">
        <v>5.5</v>
      </c>
      <c r="AN20" s="24">
        <f t="shared" si="4"/>
        <v>235</v>
      </c>
      <c r="AO20" s="25">
        <f t="shared" si="5"/>
        <v>8.5</v>
      </c>
    </row>
    <row r="21" spans="1:41" ht="30.75" customHeight="1">
      <c r="A21" s="18">
        <v>4</v>
      </c>
      <c r="B21" s="19" t="s">
        <v>31</v>
      </c>
      <c r="C21" s="67" t="s">
        <v>66</v>
      </c>
      <c r="D21" s="20">
        <v>40</v>
      </c>
      <c r="E21" s="21"/>
      <c r="F21" s="22"/>
      <c r="G21" s="22"/>
      <c r="H21" s="22"/>
      <c r="I21" s="22"/>
      <c r="J21" s="22"/>
      <c r="K21" s="22">
        <v>40</v>
      </c>
      <c r="L21" s="22"/>
      <c r="M21" s="22"/>
      <c r="N21" s="22"/>
      <c r="O21" s="22"/>
      <c r="P21" s="103">
        <v>40</v>
      </c>
      <c r="Q21" s="22">
        <v>20</v>
      </c>
      <c r="R21" s="22">
        <v>80</v>
      </c>
      <c r="S21" s="22">
        <f t="shared" si="0"/>
        <v>140</v>
      </c>
      <c r="T21" s="23" t="s">
        <v>47</v>
      </c>
      <c r="U21" s="24">
        <v>6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 t="shared" si="2"/>
        <v>0</v>
      </c>
      <c r="AK21" s="22">
        <f t="shared" si="3"/>
        <v>0</v>
      </c>
      <c r="AL21" s="23"/>
      <c r="AM21" s="24"/>
      <c r="AN21" s="24">
        <f t="shared" si="4"/>
        <v>140</v>
      </c>
      <c r="AO21" s="25">
        <f t="shared" si="5"/>
        <v>6</v>
      </c>
    </row>
    <row r="22" spans="1:41" ht="35.25" customHeight="1">
      <c r="A22" s="18">
        <v>5</v>
      </c>
      <c r="B22" s="19" t="s">
        <v>31</v>
      </c>
      <c r="C22" s="104" t="s">
        <v>67</v>
      </c>
      <c r="D22" s="20">
        <v>25</v>
      </c>
      <c r="E22" s="21"/>
      <c r="F22" s="22"/>
      <c r="G22" s="22"/>
      <c r="H22" s="22"/>
      <c r="I22" s="22"/>
      <c r="J22" s="22"/>
      <c r="K22" s="22">
        <v>40</v>
      </c>
      <c r="L22" s="22"/>
      <c r="M22" s="22"/>
      <c r="N22" s="22"/>
      <c r="O22" s="22"/>
      <c r="P22" s="103"/>
      <c r="Q22" s="22">
        <v>25</v>
      </c>
      <c r="R22" s="22">
        <f t="shared" si="1"/>
        <v>65</v>
      </c>
      <c r="S22" s="22">
        <f t="shared" si="0"/>
        <v>90</v>
      </c>
      <c r="T22" s="23" t="s">
        <v>47</v>
      </c>
      <c r="U22" s="24">
        <v>3.5</v>
      </c>
      <c r="V22" s="21">
        <v>25</v>
      </c>
      <c r="W22" s="21"/>
      <c r="X22" s="21"/>
      <c r="Y22" s="21"/>
      <c r="Z22" s="21"/>
      <c r="AA22" s="21"/>
      <c r="AB22" s="21"/>
      <c r="AC22" s="21">
        <v>40</v>
      </c>
      <c r="AD22" s="22"/>
      <c r="AE22" s="22"/>
      <c r="AF22" s="22"/>
      <c r="AG22" s="22"/>
      <c r="AH22" s="22">
        <v>80</v>
      </c>
      <c r="AI22" s="22"/>
      <c r="AJ22" s="22">
        <f t="shared" si="2"/>
        <v>65</v>
      </c>
      <c r="AK22" s="22">
        <f t="shared" si="3"/>
        <v>145</v>
      </c>
      <c r="AL22" s="23" t="s">
        <v>47</v>
      </c>
      <c r="AM22" s="24">
        <v>5</v>
      </c>
      <c r="AN22" s="24">
        <f t="shared" si="4"/>
        <v>235</v>
      </c>
      <c r="AO22" s="25">
        <f t="shared" si="5"/>
        <v>8.5</v>
      </c>
    </row>
    <row r="23" spans="1:103" s="8" customFormat="1" ht="32.25" customHeight="1">
      <c r="A23" s="18">
        <v>6</v>
      </c>
      <c r="B23" s="19" t="s">
        <v>31</v>
      </c>
      <c r="C23" s="67" t="s">
        <v>68</v>
      </c>
      <c r="D23" s="20">
        <v>20</v>
      </c>
      <c r="E23" s="21"/>
      <c r="F23" s="22"/>
      <c r="G23" s="22"/>
      <c r="H23" s="22"/>
      <c r="I23" s="22"/>
      <c r="J23" s="22"/>
      <c r="K23" s="22">
        <v>80</v>
      </c>
      <c r="L23" s="22"/>
      <c r="M23" s="22"/>
      <c r="N23" s="22"/>
      <c r="O23" s="22"/>
      <c r="P23" s="103">
        <v>40</v>
      </c>
      <c r="Q23" s="22">
        <v>20</v>
      </c>
      <c r="R23" s="22">
        <f t="shared" si="1"/>
        <v>140</v>
      </c>
      <c r="S23" s="22">
        <f t="shared" si="0"/>
        <v>160</v>
      </c>
      <c r="T23" s="23" t="s">
        <v>47</v>
      </c>
      <c r="U23" s="24">
        <v>5.5</v>
      </c>
      <c r="V23" s="21">
        <v>15</v>
      </c>
      <c r="W23" s="21"/>
      <c r="X23" s="21"/>
      <c r="Y23" s="21"/>
      <c r="Z23" s="21"/>
      <c r="AA23" s="21"/>
      <c r="AB23" s="21"/>
      <c r="AC23" s="21">
        <v>40</v>
      </c>
      <c r="AD23" s="22"/>
      <c r="AE23" s="22"/>
      <c r="AF23" s="22"/>
      <c r="AG23" s="22"/>
      <c r="AH23" s="22">
        <v>120</v>
      </c>
      <c r="AI23" s="22">
        <v>25</v>
      </c>
      <c r="AJ23" s="22">
        <f t="shared" si="2"/>
        <v>55</v>
      </c>
      <c r="AK23" s="22">
        <f t="shared" si="3"/>
        <v>200</v>
      </c>
      <c r="AL23" s="23" t="s">
        <v>58</v>
      </c>
      <c r="AM23" s="24">
        <v>7.5</v>
      </c>
      <c r="AN23" s="24">
        <f t="shared" si="4"/>
        <v>360</v>
      </c>
      <c r="AO23" s="25">
        <f t="shared" si="5"/>
        <v>13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</row>
    <row r="24" spans="1:41" s="9" customFormat="1" ht="33" customHeight="1">
      <c r="A24" s="18">
        <v>7</v>
      </c>
      <c r="B24" s="19" t="s">
        <v>31</v>
      </c>
      <c r="C24" s="67" t="s">
        <v>81</v>
      </c>
      <c r="D24" s="20">
        <v>10</v>
      </c>
      <c r="E24" s="21">
        <v>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3"/>
      <c r="Q24" s="22">
        <v>22</v>
      </c>
      <c r="R24" s="22">
        <f t="shared" si="1"/>
        <v>20</v>
      </c>
      <c r="S24" s="22">
        <f t="shared" si="0"/>
        <v>42</v>
      </c>
      <c r="T24" s="23" t="s">
        <v>47</v>
      </c>
      <c r="U24" s="24">
        <v>1</v>
      </c>
      <c r="V24" s="21"/>
      <c r="W24" s="21"/>
      <c r="X24" s="21"/>
      <c r="Y24" s="21"/>
      <c r="Z24" s="21"/>
      <c r="AA24" s="21"/>
      <c r="AB24" s="21"/>
      <c r="AC24" s="21"/>
      <c r="AD24" s="22"/>
      <c r="AE24" s="22"/>
      <c r="AF24" s="22"/>
      <c r="AG24" s="22"/>
      <c r="AH24" s="22"/>
      <c r="AI24" s="22"/>
      <c r="AJ24" s="22">
        <f t="shared" si="2"/>
        <v>0</v>
      </c>
      <c r="AK24" s="22">
        <f t="shared" si="3"/>
        <v>0</v>
      </c>
      <c r="AL24" s="23"/>
      <c r="AM24" s="24"/>
      <c r="AN24" s="24">
        <f t="shared" si="4"/>
        <v>42</v>
      </c>
      <c r="AO24" s="25">
        <f t="shared" si="5"/>
        <v>1</v>
      </c>
    </row>
    <row r="25" spans="1:41" s="9" customFormat="1" ht="33" customHeight="1">
      <c r="A25" s="18">
        <v>8</v>
      </c>
      <c r="B25" s="19" t="s">
        <v>31</v>
      </c>
      <c r="C25" s="67" t="s">
        <v>82</v>
      </c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3"/>
      <c r="Q25" s="22"/>
      <c r="R25" s="22"/>
      <c r="S25" s="22"/>
      <c r="T25" s="23"/>
      <c r="U25" s="24"/>
      <c r="V25" s="21"/>
      <c r="W25" s="21">
        <v>20</v>
      </c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>
        <v>20</v>
      </c>
      <c r="AJ25" s="22">
        <f t="shared" si="2"/>
        <v>20</v>
      </c>
      <c r="AK25" s="22">
        <f t="shared" si="3"/>
        <v>40</v>
      </c>
      <c r="AL25" s="23" t="s">
        <v>47</v>
      </c>
      <c r="AM25" s="24">
        <v>1</v>
      </c>
      <c r="AN25" s="24">
        <f t="shared" si="4"/>
        <v>40</v>
      </c>
      <c r="AO25" s="25">
        <f t="shared" si="5"/>
        <v>1</v>
      </c>
    </row>
    <row r="26" spans="1:41" ht="29.25" customHeight="1">
      <c r="A26" s="18">
        <v>9</v>
      </c>
      <c r="B26" s="19" t="s">
        <v>31</v>
      </c>
      <c r="C26" s="67" t="s">
        <v>69</v>
      </c>
      <c r="D26" s="20"/>
      <c r="E26" s="21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03"/>
      <c r="Q26" s="22"/>
      <c r="R26" s="22">
        <f t="shared" si="1"/>
        <v>1</v>
      </c>
      <c r="S26" s="22">
        <f t="shared" si="0"/>
        <v>1</v>
      </c>
      <c r="T26" s="23" t="s">
        <v>47</v>
      </c>
      <c r="U26" s="24">
        <v>0.5</v>
      </c>
      <c r="V26" s="21"/>
      <c r="W26" s="21">
        <v>1</v>
      </c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1</v>
      </c>
      <c r="AK26" s="22">
        <f t="shared" si="3"/>
        <v>1</v>
      </c>
      <c r="AL26" s="23" t="s">
        <v>47</v>
      </c>
      <c r="AM26" s="24">
        <v>0.5</v>
      </c>
      <c r="AN26" s="24">
        <f t="shared" si="4"/>
        <v>2</v>
      </c>
      <c r="AO26" s="25">
        <f t="shared" si="5"/>
        <v>1</v>
      </c>
    </row>
    <row r="27" spans="1:76" ht="35.25" customHeight="1">
      <c r="A27" s="18">
        <v>10</v>
      </c>
      <c r="B27" s="19" t="s">
        <v>31</v>
      </c>
      <c r="C27" s="105" t="s">
        <v>144</v>
      </c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03"/>
      <c r="Q27" s="22"/>
      <c r="R27" s="22">
        <f t="shared" si="1"/>
        <v>0</v>
      </c>
      <c r="S27" s="22">
        <f t="shared" si="0"/>
        <v>0</v>
      </c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>
        <f t="shared" si="2"/>
        <v>0</v>
      </c>
      <c r="AK27" s="22">
        <f t="shared" si="3"/>
        <v>0</v>
      </c>
      <c r="AL27" s="23"/>
      <c r="AM27" s="24">
        <v>5</v>
      </c>
      <c r="AN27" s="24">
        <f t="shared" si="4"/>
        <v>0</v>
      </c>
      <c r="AO27" s="25">
        <f t="shared" si="5"/>
        <v>5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s="17" customFormat="1" ht="20.25" customHeight="1">
      <c r="A28" s="18">
        <v>11</v>
      </c>
      <c r="B28" s="26" t="s">
        <v>31</v>
      </c>
      <c r="C28" s="106" t="s">
        <v>73</v>
      </c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>
        <v>15</v>
      </c>
      <c r="P28" s="103"/>
      <c r="Q28" s="22"/>
      <c r="R28" s="22">
        <f t="shared" si="1"/>
        <v>15</v>
      </c>
      <c r="S28" s="22">
        <f t="shared" si="0"/>
        <v>15</v>
      </c>
      <c r="T28" s="23"/>
      <c r="U28" s="24"/>
      <c r="V28" s="21"/>
      <c r="W28" s="21"/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0</v>
      </c>
      <c r="AK28" s="22">
        <f t="shared" si="3"/>
        <v>0</v>
      </c>
      <c r="AL28" s="23"/>
      <c r="AM28" s="24"/>
      <c r="AN28" s="24">
        <f t="shared" si="4"/>
        <v>15</v>
      </c>
      <c r="AO28" s="25">
        <f t="shared" si="5"/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41" ht="15" customHeight="1">
      <c r="A29" s="18"/>
      <c r="B29" s="26"/>
      <c r="C29" s="107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03"/>
      <c r="Q29" s="22"/>
      <c r="R29" s="22">
        <f t="shared" si="1"/>
        <v>0</v>
      </c>
      <c r="S29" s="22">
        <f t="shared" si="0"/>
        <v>0</v>
      </c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0</v>
      </c>
      <c r="AK29" s="22">
        <f t="shared" si="3"/>
        <v>0</v>
      </c>
      <c r="AL29" s="23"/>
      <c r="AM29" s="24"/>
      <c r="AN29" s="24">
        <f t="shared" si="4"/>
        <v>0</v>
      </c>
      <c r="AO29" s="25">
        <f t="shared" si="5"/>
        <v>0</v>
      </c>
    </row>
    <row r="30" spans="1:41" ht="15" customHeight="1" thickBot="1">
      <c r="A30" s="108"/>
      <c r="B30" s="109"/>
      <c r="C30" s="110"/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03"/>
      <c r="Q30" s="22"/>
      <c r="R30" s="22">
        <f t="shared" si="1"/>
        <v>0</v>
      </c>
      <c r="S30" s="22">
        <f t="shared" si="0"/>
        <v>0</v>
      </c>
      <c r="T30" s="23"/>
      <c r="U30" s="24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>
        <f t="shared" si="2"/>
        <v>0</v>
      </c>
      <c r="AK30" s="22">
        <f t="shared" si="3"/>
        <v>0</v>
      </c>
      <c r="AL30" s="23"/>
      <c r="AM30" s="24"/>
      <c r="AN30" s="24">
        <f t="shared" si="4"/>
        <v>0</v>
      </c>
      <c r="AO30" s="25">
        <f t="shared" si="5"/>
        <v>0</v>
      </c>
    </row>
    <row r="31" spans="1:41" ht="15" customHeight="1" thickBot="1">
      <c r="A31" s="148" t="s">
        <v>3</v>
      </c>
      <c r="B31" s="149"/>
      <c r="C31" s="150"/>
      <c r="D31" s="96">
        <f aca="true" t="shared" si="6" ref="D31:S31">SUM(D18:D30)</f>
        <v>195</v>
      </c>
      <c r="E31" s="96">
        <f t="shared" si="6"/>
        <v>11</v>
      </c>
      <c r="F31" s="96">
        <f t="shared" si="6"/>
        <v>0</v>
      </c>
      <c r="G31" s="96">
        <f t="shared" si="6"/>
        <v>0</v>
      </c>
      <c r="H31" s="96">
        <f t="shared" si="6"/>
        <v>10</v>
      </c>
      <c r="I31" s="96">
        <f t="shared" si="6"/>
        <v>0</v>
      </c>
      <c r="J31" s="96">
        <f t="shared" si="6"/>
        <v>0</v>
      </c>
      <c r="K31" s="96">
        <f t="shared" si="6"/>
        <v>310</v>
      </c>
      <c r="L31" s="96">
        <f t="shared" si="6"/>
        <v>0</v>
      </c>
      <c r="M31" s="96">
        <f t="shared" si="6"/>
        <v>0</v>
      </c>
      <c r="N31" s="96">
        <f t="shared" si="6"/>
        <v>0</v>
      </c>
      <c r="O31" s="96">
        <f t="shared" si="6"/>
        <v>15</v>
      </c>
      <c r="P31" s="111">
        <f t="shared" si="6"/>
        <v>160</v>
      </c>
      <c r="Q31" s="96">
        <f t="shared" si="6"/>
        <v>112</v>
      </c>
      <c r="R31" s="96">
        <f t="shared" si="6"/>
        <v>621</v>
      </c>
      <c r="S31" s="96">
        <f t="shared" si="6"/>
        <v>813</v>
      </c>
      <c r="T31" s="96"/>
      <c r="U31" s="96">
        <f aca="true" t="shared" si="7" ref="U31:AK31">SUM(U18:U30)</f>
        <v>30</v>
      </c>
      <c r="V31" s="96">
        <f t="shared" si="7"/>
        <v>80</v>
      </c>
      <c r="W31" s="96">
        <f t="shared" si="7"/>
        <v>21</v>
      </c>
      <c r="X31" s="96">
        <f t="shared" si="7"/>
        <v>0</v>
      </c>
      <c r="Y31" s="96">
        <f t="shared" si="7"/>
        <v>0</v>
      </c>
      <c r="Z31" s="96">
        <f t="shared" si="7"/>
        <v>20</v>
      </c>
      <c r="AA31" s="96">
        <f t="shared" si="7"/>
        <v>0</v>
      </c>
      <c r="AB31" s="96">
        <f t="shared" si="7"/>
        <v>0</v>
      </c>
      <c r="AC31" s="96">
        <f t="shared" si="7"/>
        <v>140</v>
      </c>
      <c r="AD31" s="96">
        <f t="shared" si="7"/>
        <v>0</v>
      </c>
      <c r="AE31" s="96">
        <f t="shared" si="7"/>
        <v>0</v>
      </c>
      <c r="AF31" s="96">
        <f t="shared" si="7"/>
        <v>0</v>
      </c>
      <c r="AG31" s="96">
        <f t="shared" si="7"/>
        <v>0</v>
      </c>
      <c r="AH31" s="96">
        <f t="shared" si="7"/>
        <v>320</v>
      </c>
      <c r="AI31" s="96">
        <f t="shared" si="7"/>
        <v>105</v>
      </c>
      <c r="AJ31" s="96">
        <f t="shared" si="7"/>
        <v>221</v>
      </c>
      <c r="AK31" s="96">
        <f t="shared" si="7"/>
        <v>646</v>
      </c>
      <c r="AL31" s="96"/>
      <c r="AM31" s="96">
        <f>SUM(AM18:AM30)</f>
        <v>30</v>
      </c>
      <c r="AN31" s="97">
        <f>SUM(S31,AK31)</f>
        <v>1459</v>
      </c>
      <c r="AO31" s="97">
        <f>SUM(U31,AM31)</f>
        <v>60</v>
      </c>
    </row>
    <row r="32" spans="1:41" ht="12.75">
      <c r="A32" s="27"/>
      <c r="B32" s="27"/>
      <c r="C32" s="27" t="s">
        <v>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98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2.75">
      <c r="A33" s="27"/>
      <c r="B33" s="27"/>
      <c r="C33" s="27" t="s">
        <v>39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98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9:38" ht="12.75">
      <c r="I34" s="27"/>
      <c r="J34" s="27"/>
      <c r="K34" s="27"/>
      <c r="L34" s="27"/>
      <c r="M34" s="27"/>
      <c r="N34" s="27"/>
      <c r="O34" s="27"/>
      <c r="P34" s="98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9:38" ht="12.75">
      <c r="I35" s="27"/>
      <c r="J35" s="27"/>
      <c r="K35" s="27"/>
      <c r="L35" s="27"/>
      <c r="M35" s="27"/>
      <c r="N35" s="27"/>
      <c r="O35" s="27"/>
      <c r="P35" s="9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9:38" ht="12.75">
      <c r="I36" s="27"/>
      <c r="J36" s="27"/>
      <c r="K36" s="27"/>
      <c r="L36" s="27"/>
      <c r="M36" s="27"/>
      <c r="N36" s="27"/>
      <c r="O36" s="27"/>
      <c r="P36" s="9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3:38" ht="12.75">
      <c r="C37" s="5" t="s">
        <v>4</v>
      </c>
      <c r="I37" s="27"/>
      <c r="J37" s="27"/>
      <c r="K37" s="27"/>
      <c r="L37" s="27"/>
      <c r="M37" s="27"/>
      <c r="N37" s="27"/>
      <c r="O37" s="27" t="s">
        <v>4</v>
      </c>
      <c r="P37" s="98"/>
      <c r="Q37" s="27"/>
      <c r="R37" s="27" t="s">
        <v>59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1" t="s">
        <v>4</v>
      </c>
      <c r="AG37" s="151"/>
      <c r="AH37" s="151"/>
      <c r="AI37" s="151"/>
      <c r="AJ37" s="151"/>
      <c r="AK37" s="151"/>
      <c r="AL37" s="151"/>
    </row>
    <row r="38" spans="3:38" ht="12.75">
      <c r="C38" s="1" t="s">
        <v>9</v>
      </c>
      <c r="I38" s="27"/>
      <c r="J38" s="27"/>
      <c r="K38" s="27"/>
      <c r="L38" s="27"/>
      <c r="M38" s="98"/>
      <c r="N38" s="27"/>
      <c r="O38" s="151" t="s">
        <v>5</v>
      </c>
      <c r="P38" s="151"/>
      <c r="Q38" s="151"/>
      <c r="R38" s="151"/>
      <c r="S38" s="151"/>
      <c r="T38" s="151"/>
      <c r="U38" s="151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51" t="s">
        <v>6</v>
      </c>
      <c r="AG38" s="151"/>
      <c r="AH38" s="151"/>
      <c r="AI38" s="151"/>
      <c r="AJ38" s="151"/>
      <c r="AK38" s="151"/>
      <c r="AL38" s="151"/>
    </row>
    <row r="39" spans="9:38" ht="12.75">
      <c r="I39" s="27"/>
      <c r="J39" s="27"/>
      <c r="K39" s="27"/>
      <c r="L39" s="27"/>
      <c r="M39" s="27"/>
      <c r="N39" s="27"/>
      <c r="O39" s="27"/>
      <c r="P39" s="9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9:38" ht="12.75">
      <c r="I40" s="27"/>
      <c r="J40" s="27"/>
      <c r="K40" s="27"/>
      <c r="L40" s="27"/>
      <c r="M40" s="27"/>
      <c r="N40" s="27"/>
      <c r="O40" s="27"/>
      <c r="P40" s="9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9:38" ht="12.75">
      <c r="I41" s="27"/>
      <c r="J41" s="27"/>
      <c r="K41" s="27"/>
      <c r="L41" s="27"/>
      <c r="M41" s="27"/>
      <c r="N41" s="27"/>
      <c r="O41" s="27"/>
      <c r="P41" s="9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9:38" ht="12.75">
      <c r="I42" s="27"/>
      <c r="J42" s="27"/>
      <c r="K42" s="27"/>
      <c r="L42" s="27"/>
      <c r="M42" s="27"/>
      <c r="N42" s="27"/>
      <c r="O42" s="27"/>
      <c r="P42" s="9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9:38" ht="12.75">
      <c r="I43" s="27"/>
      <c r="J43" s="27"/>
      <c r="K43" s="27"/>
      <c r="L43" s="27"/>
      <c r="M43" s="27"/>
      <c r="N43" s="27"/>
      <c r="O43" s="27"/>
      <c r="P43" s="9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9:38" ht="12.75">
      <c r="I44" s="27"/>
      <c r="J44" s="27"/>
      <c r="K44" s="27"/>
      <c r="L44" s="27"/>
      <c r="M44" s="27"/>
      <c r="N44" s="27"/>
      <c r="O44" s="27"/>
      <c r="P44" s="9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4:38" ht="12.75">
      <c r="D45" s="5" t="s">
        <v>146</v>
      </c>
      <c r="I45" s="27"/>
      <c r="J45" s="27"/>
      <c r="K45" s="27"/>
      <c r="L45" s="27"/>
      <c r="M45" s="27"/>
      <c r="N45" s="27"/>
      <c r="O45" s="27"/>
      <c r="P45" s="9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9:38" ht="12.75">
      <c r="I46" s="27"/>
      <c r="J46" s="27"/>
      <c r="K46" s="27"/>
      <c r="L46" s="27"/>
      <c r="M46" s="27"/>
      <c r="N46" s="27"/>
      <c r="O46" s="27"/>
      <c r="P46" s="9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9:38" ht="12.75">
      <c r="I47" s="27"/>
      <c r="J47" s="27"/>
      <c r="K47" s="27"/>
      <c r="L47" s="27"/>
      <c r="M47" s="27"/>
      <c r="N47" s="27"/>
      <c r="O47" s="27"/>
      <c r="P47" s="9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9:38" ht="12.75">
      <c r="I48" s="27"/>
      <c r="J48" s="27"/>
      <c r="K48" s="27"/>
      <c r="L48" s="27"/>
      <c r="M48" s="27"/>
      <c r="N48" s="27"/>
      <c r="O48" s="27"/>
      <c r="P48" s="9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9:38" ht="12.75">
      <c r="I49" s="27"/>
      <c r="J49" s="27"/>
      <c r="K49" s="27"/>
      <c r="L49" s="27"/>
      <c r="M49" s="27"/>
      <c r="N49" s="27"/>
      <c r="O49" s="27"/>
      <c r="P49" s="9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9:38" ht="12.75">
      <c r="I50" s="27"/>
      <c r="J50" s="27"/>
      <c r="K50" s="27"/>
      <c r="L50" s="27"/>
      <c r="M50" s="27"/>
      <c r="N50" s="27"/>
      <c r="O50" s="27"/>
      <c r="P50" s="98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9:38" ht="12.75">
      <c r="I51" s="27"/>
      <c r="J51" s="27"/>
      <c r="K51" s="27"/>
      <c r="L51" s="27"/>
      <c r="M51" s="27"/>
      <c r="N51" s="27"/>
      <c r="O51" s="27"/>
      <c r="P51" s="98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9:38" ht="12.75">
      <c r="I52" s="27"/>
      <c r="J52" s="27"/>
      <c r="K52" s="27"/>
      <c r="L52" s="27"/>
      <c r="M52" s="27"/>
      <c r="N52" s="27"/>
      <c r="O52" s="27"/>
      <c r="P52" s="9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9:38" ht="12.75">
      <c r="I53" s="27"/>
      <c r="J53" s="27"/>
      <c r="K53" s="27"/>
      <c r="L53" s="27"/>
      <c r="M53" s="27"/>
      <c r="N53" s="27"/>
      <c r="O53" s="27"/>
      <c r="P53" s="98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9:38" ht="12.75">
      <c r="I54" s="27"/>
      <c r="J54" s="27"/>
      <c r="K54" s="27"/>
      <c r="L54" s="27"/>
      <c r="M54" s="27"/>
      <c r="N54" s="27"/>
      <c r="O54" s="27"/>
      <c r="P54" s="98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9:38" ht="12.75">
      <c r="I55" s="27"/>
      <c r="J55" s="27"/>
      <c r="K55" s="27"/>
      <c r="L55" s="27"/>
      <c r="M55" s="27"/>
      <c r="N55" s="27"/>
      <c r="O55" s="27"/>
      <c r="P55" s="98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9:38" ht="12.75">
      <c r="I56" s="27"/>
      <c r="J56" s="27"/>
      <c r="K56" s="27"/>
      <c r="L56" s="27"/>
      <c r="M56" s="27"/>
      <c r="N56" s="27"/>
      <c r="O56" s="27"/>
      <c r="P56" s="98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9:38" ht="12.75">
      <c r="I57" s="27"/>
      <c r="J57" s="27"/>
      <c r="K57" s="27"/>
      <c r="L57" s="27"/>
      <c r="M57" s="27"/>
      <c r="N57" s="27"/>
      <c r="O57" s="27"/>
      <c r="P57" s="98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9:38" ht="12.75">
      <c r="I58" s="27"/>
      <c r="J58" s="27"/>
      <c r="K58" s="27"/>
      <c r="L58" s="27"/>
      <c r="M58" s="27"/>
      <c r="N58" s="27"/>
      <c r="O58" s="27"/>
      <c r="P58" s="9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9:38" ht="12.75">
      <c r="I59" s="27"/>
      <c r="J59" s="27"/>
      <c r="K59" s="27"/>
      <c r="L59" s="27"/>
      <c r="M59" s="27"/>
      <c r="N59" s="27"/>
      <c r="O59" s="27"/>
      <c r="P59" s="98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9:38" ht="12.75">
      <c r="I60" s="27"/>
      <c r="J60" s="27"/>
      <c r="K60" s="27"/>
      <c r="L60" s="27"/>
      <c r="M60" s="27"/>
      <c r="N60" s="27"/>
      <c r="O60" s="27"/>
      <c r="P60" s="98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9:38" ht="12.75">
      <c r="I61" s="27"/>
      <c r="J61" s="27"/>
      <c r="K61" s="27"/>
      <c r="L61" s="27"/>
      <c r="M61" s="27"/>
      <c r="N61" s="27"/>
      <c r="O61" s="27"/>
      <c r="P61" s="98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9:38" ht="12.75">
      <c r="I62" s="27"/>
      <c r="J62" s="27"/>
      <c r="K62" s="27"/>
      <c r="L62" s="27"/>
      <c r="M62" s="27"/>
      <c r="N62" s="27"/>
      <c r="O62" s="27"/>
      <c r="P62" s="98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9:38" ht="12.75">
      <c r="I63" s="27"/>
      <c r="J63" s="27"/>
      <c r="K63" s="27"/>
      <c r="L63" s="27"/>
      <c r="M63" s="27"/>
      <c r="N63" s="27"/>
      <c r="O63" s="27"/>
      <c r="P63" s="98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9:38" ht="12.75">
      <c r="I64" s="27"/>
      <c r="J64" s="27"/>
      <c r="K64" s="27"/>
      <c r="L64" s="27"/>
      <c r="M64" s="27"/>
      <c r="N64" s="27"/>
      <c r="O64" s="27"/>
      <c r="P64" s="98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9:38" ht="12.75">
      <c r="I65" s="27"/>
      <c r="J65" s="27"/>
      <c r="K65" s="27"/>
      <c r="L65" s="27"/>
      <c r="M65" s="27"/>
      <c r="N65" s="27"/>
      <c r="O65" s="27"/>
      <c r="P65" s="98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9:38" ht="12.75">
      <c r="I66" s="27"/>
      <c r="J66" s="27"/>
      <c r="K66" s="27"/>
      <c r="L66" s="27"/>
      <c r="M66" s="27"/>
      <c r="N66" s="27"/>
      <c r="O66" s="27"/>
      <c r="P66" s="98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9:38" ht="12.75">
      <c r="I67" s="27"/>
      <c r="J67" s="27"/>
      <c r="K67" s="27"/>
      <c r="L67" s="27"/>
      <c r="M67" s="27"/>
      <c r="N67" s="27"/>
      <c r="O67" s="27"/>
      <c r="P67" s="98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9:38" ht="12.75">
      <c r="I68" s="27"/>
      <c r="J68" s="27"/>
      <c r="K68" s="27"/>
      <c r="L68" s="27"/>
      <c r="M68" s="27"/>
      <c r="N68" s="27"/>
      <c r="O68" s="27"/>
      <c r="P68" s="9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9:38" ht="12.75">
      <c r="I69" s="27"/>
      <c r="J69" s="27"/>
      <c r="K69" s="27"/>
      <c r="L69" s="27"/>
      <c r="M69" s="27"/>
      <c r="N69" s="27"/>
      <c r="O69" s="27"/>
      <c r="P69" s="98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9:38" ht="12.75">
      <c r="I70" s="27"/>
      <c r="J70" s="27"/>
      <c r="K70" s="27"/>
      <c r="L70" s="27"/>
      <c r="M70" s="27"/>
      <c r="N70" s="27"/>
      <c r="O70" s="27"/>
      <c r="P70" s="98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9:38" ht="12.75">
      <c r="I71" s="27"/>
      <c r="J71" s="27"/>
      <c r="K71" s="27"/>
      <c r="L71" s="27"/>
      <c r="M71" s="27"/>
      <c r="N71" s="27"/>
      <c r="O71" s="27"/>
      <c r="P71" s="98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9:38" ht="12.75">
      <c r="I72" s="27"/>
      <c r="J72" s="27"/>
      <c r="K72" s="27"/>
      <c r="L72" s="27"/>
      <c r="M72" s="27"/>
      <c r="N72" s="27"/>
      <c r="O72" s="27"/>
      <c r="P72" s="98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9:38" ht="12.75">
      <c r="I73" s="27"/>
      <c r="J73" s="27"/>
      <c r="K73" s="27"/>
      <c r="L73" s="27"/>
      <c r="M73" s="27"/>
      <c r="N73" s="27"/>
      <c r="O73" s="27"/>
      <c r="P73" s="98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9:38" ht="12.75">
      <c r="I74" s="27"/>
      <c r="J74" s="27"/>
      <c r="K74" s="27"/>
      <c r="L74" s="27"/>
      <c r="M74" s="27"/>
      <c r="N74" s="27"/>
      <c r="O74" s="27"/>
      <c r="P74" s="98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9:38" ht="12.75">
      <c r="I75" s="27"/>
      <c r="J75" s="27"/>
      <c r="K75" s="27"/>
      <c r="L75" s="27"/>
      <c r="M75" s="27"/>
      <c r="N75" s="27"/>
      <c r="O75" s="27"/>
      <c r="P75" s="98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9:38" ht="12.75">
      <c r="I76" s="27"/>
      <c r="J76" s="27"/>
      <c r="K76" s="27"/>
      <c r="L76" s="27"/>
      <c r="M76" s="27"/>
      <c r="N76" s="27"/>
      <c r="O76" s="27"/>
      <c r="P76" s="98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9:38" ht="12.75">
      <c r="I77" s="27"/>
      <c r="J77" s="27"/>
      <c r="K77" s="27"/>
      <c r="L77" s="27"/>
      <c r="M77" s="27"/>
      <c r="N77" s="27"/>
      <c r="O77" s="27"/>
      <c r="P77" s="98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9:38" ht="12.75">
      <c r="I78" s="27"/>
      <c r="J78" s="27"/>
      <c r="K78" s="27"/>
      <c r="L78" s="27"/>
      <c r="M78" s="27"/>
      <c r="N78" s="27"/>
      <c r="O78" s="27"/>
      <c r="P78" s="9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9:38" ht="12.75">
      <c r="I79" s="27"/>
      <c r="J79" s="27"/>
      <c r="K79" s="27"/>
      <c r="L79" s="27"/>
      <c r="M79" s="27"/>
      <c r="N79" s="27"/>
      <c r="O79" s="27"/>
      <c r="P79" s="98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9:38" ht="12.75">
      <c r="I80" s="27"/>
      <c r="J80" s="27"/>
      <c r="K80" s="27"/>
      <c r="L80" s="27"/>
      <c r="M80" s="27"/>
      <c r="N80" s="27"/>
      <c r="O80" s="27"/>
      <c r="P80" s="98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9:38" ht="12.75">
      <c r="I81" s="27"/>
      <c r="J81" s="27"/>
      <c r="K81" s="27"/>
      <c r="L81" s="27"/>
      <c r="M81" s="27"/>
      <c r="N81" s="27"/>
      <c r="O81" s="27"/>
      <c r="P81" s="98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9:38" ht="12.75">
      <c r="I82" s="27"/>
      <c r="J82" s="27"/>
      <c r="K82" s="27"/>
      <c r="L82" s="27"/>
      <c r="M82" s="27"/>
      <c r="N82" s="27"/>
      <c r="O82" s="27"/>
      <c r="P82" s="98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9:38" ht="12.75">
      <c r="I83" s="27"/>
      <c r="J83" s="27"/>
      <c r="K83" s="27"/>
      <c r="L83" s="27"/>
      <c r="M83" s="27"/>
      <c r="N83" s="27"/>
      <c r="O83" s="27"/>
      <c r="P83" s="98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9:38" ht="12.75">
      <c r="I84" s="27"/>
      <c r="J84" s="27"/>
      <c r="K84" s="27"/>
      <c r="L84" s="27"/>
      <c r="M84" s="27"/>
      <c r="N84" s="27"/>
      <c r="O84" s="27"/>
      <c r="P84" s="98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9:38" ht="12.75">
      <c r="I85" s="27"/>
      <c r="J85" s="27"/>
      <c r="K85" s="27"/>
      <c r="L85" s="27"/>
      <c r="M85" s="27"/>
      <c r="N85" s="27"/>
      <c r="O85" s="27"/>
      <c r="P85" s="98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9:38" ht="12.75">
      <c r="I86" s="27"/>
      <c r="J86" s="27"/>
      <c r="K86" s="27"/>
      <c r="L86" s="27"/>
      <c r="M86" s="27"/>
      <c r="N86" s="27"/>
      <c r="O86" s="27"/>
      <c r="P86" s="98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9:38" ht="12.75">
      <c r="I87" s="27"/>
      <c r="J87" s="27"/>
      <c r="K87" s="27"/>
      <c r="L87" s="27"/>
      <c r="M87" s="27"/>
      <c r="N87" s="27"/>
      <c r="O87" s="27"/>
      <c r="P87" s="98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9:38" ht="12.75">
      <c r="I88" s="27"/>
      <c r="J88" s="27"/>
      <c r="K88" s="27"/>
      <c r="L88" s="27"/>
      <c r="M88" s="27"/>
      <c r="N88" s="27"/>
      <c r="O88" s="27"/>
      <c r="P88" s="9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9:38" ht="12.75">
      <c r="I89" s="27"/>
      <c r="J89" s="27"/>
      <c r="K89" s="27"/>
      <c r="L89" s="27"/>
      <c r="M89" s="27"/>
      <c r="N89" s="27"/>
      <c r="O89" s="27"/>
      <c r="P89" s="98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9:38" ht="12.75">
      <c r="I90" s="27"/>
      <c r="J90" s="27"/>
      <c r="K90" s="27"/>
      <c r="L90" s="27"/>
      <c r="M90" s="27"/>
      <c r="N90" s="27"/>
      <c r="O90" s="27"/>
      <c r="P90" s="98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9:38" ht="12.75">
      <c r="I91" s="27"/>
      <c r="J91" s="27"/>
      <c r="K91" s="27"/>
      <c r="L91" s="27"/>
      <c r="M91" s="27"/>
      <c r="N91" s="27"/>
      <c r="O91" s="27"/>
      <c r="P91" s="98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9:38" ht="12.75">
      <c r="I92" s="27"/>
      <c r="J92" s="27"/>
      <c r="K92" s="27"/>
      <c r="L92" s="27"/>
      <c r="M92" s="27"/>
      <c r="N92" s="27"/>
      <c r="O92" s="27"/>
      <c r="P92" s="98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</sheetData>
  <sheetProtection/>
  <mergeCells count="13">
    <mergeCell ref="A31:C31"/>
    <mergeCell ref="AF37:AL37"/>
    <mergeCell ref="O38:U38"/>
    <mergeCell ref="AF38:AL3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66"/>
  <sheetViews>
    <sheetView zoomScalePageLayoutView="0" workbookViewId="0" topLeftCell="D8">
      <selection activeCell="B49" sqref="B49"/>
    </sheetView>
  </sheetViews>
  <sheetFormatPr defaultColWidth="9.140625" defaultRowHeight="12.75"/>
  <cols>
    <col min="1" max="1" width="8.8515625" style="0" customWidth="1"/>
    <col min="2" max="2" width="35.00390625" style="0" customWidth="1"/>
    <col min="3" max="3" width="34.421875" style="0" customWidth="1"/>
    <col min="4" max="4" width="32.421875" style="0" customWidth="1"/>
    <col min="5" max="7" width="8.8515625" style="0" customWidth="1"/>
    <col min="8" max="8" width="30.140625" style="0" customWidth="1"/>
    <col min="9" max="9" width="29.57421875" style="0" customWidth="1"/>
    <col min="10" max="13" width="8.8515625" style="0" customWidth="1"/>
    <col min="14" max="14" width="14.8515625" style="0" customWidth="1"/>
  </cols>
  <sheetData>
    <row r="2" ht="13.5" thickBot="1"/>
    <row r="3" spans="2:4" ht="115.5" customHeight="1">
      <c r="B3" s="152" t="s">
        <v>83</v>
      </c>
      <c r="C3" s="152" t="s">
        <v>84</v>
      </c>
      <c r="D3" s="152" t="s">
        <v>85</v>
      </c>
    </row>
    <row r="4" spans="2:4" ht="13.5" hidden="1" thickBot="1">
      <c r="B4" s="153"/>
      <c r="C4" s="153"/>
      <c r="D4" s="153"/>
    </row>
    <row r="5" spans="2:6" ht="16.5" thickBot="1">
      <c r="B5" s="31" t="s">
        <v>86</v>
      </c>
      <c r="C5" s="32">
        <v>500</v>
      </c>
      <c r="D5" s="32">
        <v>20</v>
      </c>
      <c r="E5" s="45"/>
      <c r="F5" s="45"/>
    </row>
    <row r="6" spans="2:7" ht="83.25" customHeight="1" thickBot="1">
      <c r="B6" s="31" t="s">
        <v>87</v>
      </c>
      <c r="C6" s="32">
        <v>420</v>
      </c>
      <c r="D6" s="32">
        <v>17</v>
      </c>
      <c r="E6" s="45"/>
      <c r="F6" s="45"/>
      <c r="G6" s="5" t="s">
        <v>95</v>
      </c>
    </row>
    <row r="7" spans="2:6" ht="78.75" customHeight="1" thickBot="1">
      <c r="B7" s="31" t="s">
        <v>88</v>
      </c>
      <c r="C7" s="32">
        <v>600</v>
      </c>
      <c r="D7" s="32">
        <v>22</v>
      </c>
      <c r="E7" s="45"/>
      <c r="F7" s="45"/>
    </row>
    <row r="8" spans="2:6" ht="69" customHeight="1" thickBot="1">
      <c r="B8" s="31" t="s">
        <v>89</v>
      </c>
      <c r="C8" s="32">
        <v>900</v>
      </c>
      <c r="D8" s="32">
        <v>34</v>
      </c>
      <c r="E8" s="45"/>
      <c r="F8" s="45"/>
    </row>
    <row r="9" spans="2:6" ht="54.75" customHeight="1" thickBot="1">
      <c r="B9" s="31" t="s">
        <v>90</v>
      </c>
      <c r="C9" s="32">
        <v>1100</v>
      </c>
      <c r="D9" s="32">
        <v>41</v>
      </c>
      <c r="E9" s="45"/>
      <c r="F9" s="45"/>
    </row>
    <row r="10" spans="2:6" ht="37.5" customHeight="1" thickBot="1">
      <c r="B10" s="31" t="s">
        <v>91</v>
      </c>
      <c r="C10" s="32">
        <v>1200</v>
      </c>
      <c r="D10" s="32">
        <v>46</v>
      </c>
      <c r="E10" s="45"/>
      <c r="F10" s="45"/>
    </row>
    <row r="11" spans="2:6" ht="16.5" thickBot="1">
      <c r="B11" s="33" t="s">
        <v>92</v>
      </c>
      <c r="C11" s="32">
        <v>4780</v>
      </c>
      <c r="D11" s="32">
        <v>180</v>
      </c>
      <c r="F11" s="45"/>
    </row>
    <row r="12" spans="2:11" ht="15">
      <c r="B12" s="37"/>
      <c r="C12" s="35"/>
      <c r="D12" s="35"/>
      <c r="H12" s="51" t="s">
        <v>101</v>
      </c>
      <c r="I12" s="27" t="s">
        <v>118</v>
      </c>
      <c r="K12">
        <f>'I ROK'!D41+'I ROK'!E41+'I ROK'!Q41+'I ROK'!V41+'I ROK'!W41+'I ROK'!AI41</f>
        <v>1060</v>
      </c>
    </row>
    <row r="13" spans="2:11" ht="15.75">
      <c r="B13" s="38"/>
      <c r="C13" s="34"/>
      <c r="D13" s="34"/>
      <c r="I13" s="5" t="s">
        <v>108</v>
      </c>
      <c r="K13">
        <f>'I ROK'!M41+'I ROK'!AE41</f>
        <v>60</v>
      </c>
    </row>
    <row r="14" spans="2:11" ht="16.5" thickBot="1">
      <c r="B14" s="39" t="s">
        <v>94</v>
      </c>
      <c r="C14" s="36" t="s">
        <v>100</v>
      </c>
      <c r="D14" s="36"/>
      <c r="I14" s="52" t="s">
        <v>109</v>
      </c>
      <c r="K14">
        <f>SUM('I ROK'!F41:L41)+'I ROK'!P41+SUM('I ROK'!X41:AD41)+'I ROK'!AH41</f>
        <v>476</v>
      </c>
    </row>
    <row r="15" spans="2:11" ht="15.75">
      <c r="B15" s="40"/>
      <c r="C15" s="35"/>
      <c r="D15" s="41"/>
      <c r="I15" t="s">
        <v>102</v>
      </c>
      <c r="K15">
        <f>'I ROK'!O41+'I ROK'!AG41</f>
        <v>15</v>
      </c>
    </row>
    <row r="16" spans="2:11" ht="16.5" thickBot="1">
      <c r="B16" s="42" t="s">
        <v>93</v>
      </c>
      <c r="C16" s="43">
        <v>4720</v>
      </c>
      <c r="D16" s="44"/>
      <c r="H16" s="51" t="s">
        <v>103</v>
      </c>
      <c r="I16" s="5" t="s">
        <v>118</v>
      </c>
      <c r="K16">
        <f>'II ROK'!D30+'II ROK'!E30+'II ROK'!Q30+'II ROK'!V30+'II ROK'!W30+'II ROK'!AI30</f>
        <v>450</v>
      </c>
    </row>
    <row r="17" spans="9:11" ht="13.5" thickTop="1">
      <c r="I17" s="5" t="s">
        <v>108</v>
      </c>
      <c r="K17">
        <f>'II ROK'!M30+'II ROK'!AE30</f>
        <v>60</v>
      </c>
    </row>
    <row r="18" spans="9:11" ht="12.75">
      <c r="I18" s="52" t="s">
        <v>109</v>
      </c>
      <c r="K18">
        <f>SUM('II ROK'!F30:L30)+'II ROK'!P30+SUM('II ROK'!X30:AD30)+'II ROK'!AH30</f>
        <v>1130</v>
      </c>
    </row>
    <row r="19" spans="9:11" ht="12.75">
      <c r="I19" t="s">
        <v>102</v>
      </c>
      <c r="K19">
        <f>'II ROK'!O30+'II ROK'!AG30</f>
        <v>30</v>
      </c>
    </row>
    <row r="20" spans="8:11" ht="12.75">
      <c r="H20" s="51" t="s">
        <v>104</v>
      </c>
      <c r="I20" s="5" t="s">
        <v>118</v>
      </c>
      <c r="K20">
        <f>'III ROK'!D31+'III ROK'!E31+'III ROK'!Q31+'III ROK'!V31+'III ROK'!W31+'III ROK'!AI31</f>
        <v>524</v>
      </c>
    </row>
    <row r="21" spans="9:11" ht="12.75">
      <c r="I21" s="5" t="s">
        <v>108</v>
      </c>
      <c r="K21">
        <v>0</v>
      </c>
    </row>
    <row r="22" spans="9:11" ht="12.75">
      <c r="I22" s="52" t="s">
        <v>109</v>
      </c>
      <c r="K22">
        <f>SUM('III ROK'!F31:L31)+'III ROK'!P31+SUM('III ROK'!X31:AD31)+'III ROK'!AH31</f>
        <v>960</v>
      </c>
    </row>
    <row r="23" spans="9:11" ht="12.75">
      <c r="I23" t="s">
        <v>102</v>
      </c>
      <c r="K23">
        <f>'III ROK'!O31</f>
        <v>15</v>
      </c>
    </row>
    <row r="24" spans="8:13" ht="12.75">
      <c r="H24" s="51" t="s">
        <v>3</v>
      </c>
      <c r="I24" s="53" t="s">
        <v>113</v>
      </c>
      <c r="K24" s="54">
        <f>K12+K13+K16+K17+K20+K21</f>
        <v>2154</v>
      </c>
      <c r="M24" s="51" t="s">
        <v>119</v>
      </c>
    </row>
    <row r="25" spans="9:11" ht="12.75">
      <c r="I25" s="5" t="s">
        <v>120</v>
      </c>
      <c r="K25">
        <f>K13+K17+K21</f>
        <v>120</v>
      </c>
    </row>
    <row r="26" spans="9:14" ht="12.75">
      <c r="I26" s="55" t="s">
        <v>114</v>
      </c>
      <c r="K26" s="56">
        <f>K14+K18+K22</f>
        <v>2566</v>
      </c>
      <c r="M26" s="51">
        <f>K24/(K24+K26)*100</f>
        <v>45.63559322033898</v>
      </c>
      <c r="N26" s="51" t="s">
        <v>116</v>
      </c>
    </row>
    <row r="27" spans="9:14" ht="12.75">
      <c r="I27" s="5" t="s">
        <v>115</v>
      </c>
      <c r="K27" s="51">
        <f>K26+K24</f>
        <v>4720</v>
      </c>
      <c r="M27" s="51">
        <f>100-M26</f>
        <v>54.36440677966102</v>
      </c>
      <c r="N27" s="51" t="s">
        <v>117</v>
      </c>
    </row>
    <row r="28" spans="9:11" ht="12.75">
      <c r="I28" t="s">
        <v>102</v>
      </c>
      <c r="K28">
        <f>K15+K19+K23</f>
        <v>60</v>
      </c>
    </row>
    <row r="31" spans="2:9" ht="12.75">
      <c r="B31" s="51" t="s">
        <v>137</v>
      </c>
      <c r="D31" s="51" t="s">
        <v>134</v>
      </c>
      <c r="H31" s="5"/>
      <c r="I31" s="5" t="s">
        <v>105</v>
      </c>
    </row>
    <row r="32" spans="2:9" ht="12.75">
      <c r="B32" s="5" t="s">
        <v>136</v>
      </c>
      <c r="C32" s="59">
        <f>'I ROK'!AO20+'I ROK'!AO21+'I ROK'!AO22+'I ROK'!AO25+'I ROK'!AO27+'I ROK'!AO29+'I ROK'!AO31</f>
        <v>28.5</v>
      </c>
      <c r="E32" s="5"/>
      <c r="H32" s="5"/>
      <c r="I32" s="5" t="s">
        <v>107</v>
      </c>
    </row>
    <row r="33" spans="2:9" ht="12.75">
      <c r="B33" s="5" t="s">
        <v>103</v>
      </c>
      <c r="C33" s="59">
        <f>'II ROK'!AO21+'II ROK'!AO23+'II ROK'!AO24+'II ROK'!AO25+'II ROK'!AO26+'II ROK'!AO27</f>
        <v>52.5</v>
      </c>
      <c r="H33" s="5"/>
      <c r="I33" s="5" t="s">
        <v>106</v>
      </c>
    </row>
    <row r="34" spans="2:3" ht="12.75">
      <c r="B34" s="5" t="s">
        <v>104</v>
      </c>
      <c r="C34" s="59">
        <f>'III ROK'!AO18+'III ROK'!AO19+'III ROK'!AO20+'III ROK'!AO21+'III ROK'!AO22+'III ROK'!AO23</f>
        <v>52</v>
      </c>
    </row>
    <row r="35" spans="2:9" ht="12.75">
      <c r="B35" s="51" t="s">
        <v>92</v>
      </c>
      <c r="C35" s="60">
        <f>SUM(C32:C34)</f>
        <v>133</v>
      </c>
      <c r="D35" s="60">
        <f>C35/D11</f>
        <v>0.7388888888888889</v>
      </c>
      <c r="H35" s="5"/>
      <c r="I35" s="5" t="s">
        <v>110</v>
      </c>
    </row>
    <row r="36" spans="8:9" ht="12.75">
      <c r="H36" s="5"/>
      <c r="I36" s="5" t="s">
        <v>111</v>
      </c>
    </row>
    <row r="37" spans="4:9" ht="12.75">
      <c r="D37" s="5"/>
      <c r="E37" s="57"/>
      <c r="F37" s="58"/>
      <c r="H37" s="5"/>
      <c r="I37" s="5" t="s">
        <v>112</v>
      </c>
    </row>
    <row r="38" ht="12.75">
      <c r="B38" s="51" t="s">
        <v>138</v>
      </c>
    </row>
    <row r="39" spans="2:3" ht="12.75">
      <c r="B39" s="5" t="s">
        <v>121</v>
      </c>
      <c r="C39" s="59">
        <f>'I ROK'!AO18+'I ROK'!AO19+'I ROK'!AO20+'I ROK'!AO21+'I ROK'!AO22+'I ROK'!AO23+'I ROK'!AO24+'II ROK'!AO18</f>
        <v>20</v>
      </c>
    </row>
    <row r="40" spans="2:9" ht="12.75">
      <c r="B40" s="5" t="s">
        <v>122</v>
      </c>
      <c r="C40" s="59">
        <f>'I ROK'!AO34+'I ROK'!AO35+'I ROK'!AO36+'I ROK'!AO37+'I ROK'!AO38+'I ROK'!AO39+'II ROK'!AO28</f>
        <v>17</v>
      </c>
      <c r="D40" s="65"/>
      <c r="E40" s="65"/>
      <c r="F40" s="65"/>
      <c r="G40" s="65"/>
      <c r="H40" s="65"/>
      <c r="I40" s="65"/>
    </row>
    <row r="41" spans="2:9" ht="12.75">
      <c r="B41" s="5" t="s">
        <v>123</v>
      </c>
      <c r="C41" s="59">
        <f>'I ROK'!AO25+'I ROK'!AO26+'I ROK'!AO27+'I ROK'!U28+'I ROK'!AO29+'II ROK'!AO19+'II ROK'!AO20+'II ROK'!AO21+'II ROK'!AO22+'III ROK'!AO23</f>
        <v>40</v>
      </c>
      <c r="D41" s="66" t="s">
        <v>140</v>
      </c>
      <c r="E41" s="66"/>
      <c r="F41" s="66"/>
      <c r="G41" s="66"/>
      <c r="H41" s="66"/>
      <c r="I41" s="66"/>
    </row>
    <row r="42" spans="2:9" ht="12.75">
      <c r="B42" s="5" t="s">
        <v>124</v>
      </c>
      <c r="C42" s="59">
        <f>'I ROK'!AO30+'I ROK'!AO31+'I ROK'!AO32+'I ROK'!AO33+'II ROK'!AO23+'II ROK'!AO24+'II ROK'!AO25+'II ROK'!AO26+'II ROK'!AO27+'III ROK'!AO18+'III ROK'!AO19+'III ROK'!AO20+'III ROK'!AO21+'III ROK'!AO22+'III ROK'!AO24+'III ROK'!AO25+'III ROK'!AO27</f>
        <v>102</v>
      </c>
      <c r="D42" s="66" t="s">
        <v>141</v>
      </c>
      <c r="E42" s="66"/>
      <c r="F42" s="66"/>
      <c r="G42" s="66"/>
      <c r="H42" s="66"/>
      <c r="I42" s="66"/>
    </row>
    <row r="43" spans="2:9" ht="12.75">
      <c r="B43" s="5" t="s">
        <v>125</v>
      </c>
      <c r="C43" s="59">
        <v>41</v>
      </c>
      <c r="D43" s="65"/>
      <c r="E43" s="65"/>
      <c r="F43" s="65"/>
      <c r="G43" s="65"/>
      <c r="H43" s="65"/>
      <c r="I43" s="65"/>
    </row>
    <row r="44" spans="2:3" ht="12.75">
      <c r="B44" s="5" t="s">
        <v>126</v>
      </c>
      <c r="C44" s="59">
        <v>46</v>
      </c>
    </row>
    <row r="45" spans="2:4" ht="12.75">
      <c r="B45" s="5" t="s">
        <v>92</v>
      </c>
      <c r="C45" s="60" t="s">
        <v>139</v>
      </c>
      <c r="D45">
        <v>180</v>
      </c>
    </row>
    <row r="48" spans="2:5" ht="12.75">
      <c r="B48" s="51" t="s">
        <v>127</v>
      </c>
      <c r="C48" s="5" t="s">
        <v>135</v>
      </c>
      <c r="D48" s="51" t="s">
        <v>134</v>
      </c>
      <c r="E48" s="5" t="s">
        <v>142</v>
      </c>
    </row>
    <row r="49" spans="2:5" ht="12.75">
      <c r="B49" s="5" t="s">
        <v>121</v>
      </c>
      <c r="C49" s="59">
        <f>SUM('I ROK'!Q18:Q24)+SUM('I ROK'!AI18:AI24)+'II ROK'!Q18</f>
        <v>110</v>
      </c>
      <c r="D49" s="63">
        <f>C49/C5*100</f>
        <v>22</v>
      </c>
      <c r="E49" s="51" t="s">
        <v>129</v>
      </c>
    </row>
    <row r="50" spans="2:5" ht="12.75">
      <c r="B50" s="5" t="s">
        <v>122</v>
      </c>
      <c r="C50" s="59">
        <f>SUM('I ROK'!Q34:Q39)+'I ROK'!AI39</f>
        <v>105</v>
      </c>
      <c r="D50" s="63">
        <f>C50/C6*100</f>
        <v>25</v>
      </c>
      <c r="E50" s="51" t="s">
        <v>129</v>
      </c>
    </row>
    <row r="51" spans="2:5" ht="12.75">
      <c r="B51" s="5" t="s">
        <v>128</v>
      </c>
      <c r="C51" s="60">
        <f>C49+C50</f>
        <v>215</v>
      </c>
      <c r="D51" s="64"/>
      <c r="E51" s="51" t="s">
        <v>130</v>
      </c>
    </row>
    <row r="52" spans="2:5" ht="12.75">
      <c r="B52" s="5" t="s">
        <v>123</v>
      </c>
      <c r="C52" s="61">
        <f>'I ROK'!Q25+SUM('I ROK'!AI25:AI29)+SUM('II ROK'!Q19:Q22)+'III ROK'!Q23+'III ROK'!AI23</f>
        <v>160</v>
      </c>
      <c r="D52" s="63">
        <f>C52/C7*100</f>
        <v>26.666666666666668</v>
      </c>
      <c r="E52" s="51" t="s">
        <v>131</v>
      </c>
    </row>
    <row r="53" spans="2:5" ht="12.75">
      <c r="B53" s="5" t="s">
        <v>124</v>
      </c>
      <c r="C53" s="59">
        <f>'I ROK'!Q31+SUM('I ROK'!AI30:AI33)+SUM('II ROK'!Q23:Q27)+SUM('III ROK'!Q18:Q22)+'III ROK'!Q24+'III ROK'!AI19+'III ROK'!AI20+'III ROK'!AI25</f>
        <v>312</v>
      </c>
      <c r="D53" s="63">
        <f>C53/C8*100</f>
        <v>34.66666666666667</v>
      </c>
      <c r="E53" s="51" t="s">
        <v>131</v>
      </c>
    </row>
    <row r="54" spans="2:9" ht="12.75">
      <c r="B54" s="5" t="s">
        <v>132</v>
      </c>
      <c r="C54" s="62">
        <f>C53+C52</f>
        <v>472</v>
      </c>
      <c r="D54" s="59"/>
      <c r="E54" s="51" t="s">
        <v>133</v>
      </c>
      <c r="I54" s="51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spans="2:3" ht="12.75">
      <c r="B66" s="5"/>
      <c r="C66" s="51"/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Tarnas</cp:lastModifiedBy>
  <cp:lastPrinted>2017-04-02T21:08:47Z</cp:lastPrinted>
  <dcterms:created xsi:type="dcterms:W3CDTF">2014-08-22T07:06:50Z</dcterms:created>
  <dcterms:modified xsi:type="dcterms:W3CDTF">2021-04-08T07:46:30Z</dcterms:modified>
  <cp:category/>
  <cp:version/>
  <cp:contentType/>
  <cp:contentStatus/>
</cp:coreProperties>
</file>